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01.DIRECCION_GENERAL\2.AJ\01.40_PROYECTOS\01.40.01_ Act_Admin\2021\Proyectos_ normativos\Proyectos_UPRA\20211215_Resol_POP_Cadena_carnica\Doc enviados\"/>
    </mc:Choice>
  </mc:AlternateContent>
  <bookViews>
    <workbookView xWindow="0" yWindow="0" windowWidth="20490" windowHeight="7650" tabRatio="913"/>
  </bookViews>
  <sheets>
    <sheet name="Instructivo" sheetId="4" r:id="rId1"/>
    <sheet name="Directrices  Generales " sheetId="5" r:id="rId2"/>
    <sheet name="Portafolio" sheetId="38" r:id="rId3"/>
    <sheet name="Categoria Costos " sheetId="7" r:id="rId4"/>
    <sheet name="Glosario categoria de costos" sheetId="30" r:id="rId5"/>
    <sheet name="Estimación anualizada" sheetId="8" r:id="rId6"/>
    <sheet name="Estimación por período" sheetId="9" r:id="rId7"/>
    <sheet name="Fuentes" sheetId="36" r:id="rId8"/>
    <sheet name="P1" sheetId="11" r:id="rId9"/>
    <sheet name="P2" sheetId="31" r:id="rId10"/>
    <sheet name="P3" sheetId="32" r:id="rId11"/>
    <sheet name="P4" sheetId="25" r:id="rId12"/>
    <sheet name="P5" sheetId="26" r:id="rId13"/>
    <sheet name="P6" sheetId="19" r:id="rId14"/>
    <sheet name="P7" sheetId="20" r:id="rId15"/>
    <sheet name="P8" sheetId="21" r:id="rId16"/>
    <sheet name="P9" sheetId="34" r:id="rId17"/>
    <sheet name="P10" sheetId="16" r:id="rId18"/>
    <sheet name="P11" sheetId="23" r:id="rId19"/>
    <sheet name="P12" sheetId="3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#N/A</definedName>
    <definedName name="\b">#N/A</definedName>
    <definedName name="_____hhh444" localSheetId="3">#REF!</definedName>
    <definedName name="_____hhh444" localSheetId="1">#REF!</definedName>
    <definedName name="_____hhh444" localSheetId="7">#REF!</definedName>
    <definedName name="_____hhh444" localSheetId="18">#REF!</definedName>
    <definedName name="_____hhh444" localSheetId="19">#REF!</definedName>
    <definedName name="_____hhh444" localSheetId="9">#REF!</definedName>
    <definedName name="_____hhh444" localSheetId="10">#REF!</definedName>
    <definedName name="_____hhh444" localSheetId="16">#REF!</definedName>
    <definedName name="_____hhh444" localSheetId="2">#REF!</definedName>
    <definedName name="_____hhh444">#REF!</definedName>
    <definedName name="___hhh444" localSheetId="3">#REF!</definedName>
    <definedName name="___hhh444" localSheetId="1">#REF!</definedName>
    <definedName name="___hhh444" localSheetId="7">#REF!</definedName>
    <definedName name="___hhh444" localSheetId="18">#REF!</definedName>
    <definedName name="___hhh444" localSheetId="9">#REF!</definedName>
    <definedName name="___hhh444" localSheetId="10">#REF!</definedName>
    <definedName name="___hhh444" localSheetId="16">#REF!</definedName>
    <definedName name="___hhh444" localSheetId="2">#REF!</definedName>
    <definedName name="___hhh444">#REF!</definedName>
    <definedName name="_xlnm._FilterDatabase" localSheetId="2" hidden="1">Portafolio!$A$1:$D$32</definedName>
    <definedName name="_ftnref3" localSheetId="2">Portafolio!#REF!</definedName>
    <definedName name="_ftnref4" localSheetId="2">Portafolio!#REF!</definedName>
    <definedName name="_ftnref5" localSheetId="2">Portafolio!#REF!</definedName>
    <definedName name="_hhh444" localSheetId="3">#REF!</definedName>
    <definedName name="_hhh444" localSheetId="1">#REF!</definedName>
    <definedName name="_hhh444" localSheetId="7">#REF!</definedName>
    <definedName name="_hhh444" localSheetId="18">#REF!</definedName>
    <definedName name="_hhh444" localSheetId="19">#REF!</definedName>
    <definedName name="_hhh444" localSheetId="9">#REF!</definedName>
    <definedName name="_hhh444" localSheetId="10">#REF!</definedName>
    <definedName name="_hhh444" localSheetId="16">#REF!</definedName>
    <definedName name="_hhh444" localSheetId="2">#REF!</definedName>
    <definedName name="_hhh444">#REF!</definedName>
    <definedName name="A_impresión_IM" localSheetId="3">#REF!</definedName>
    <definedName name="A_impresión_IM" localSheetId="18">#REF!</definedName>
    <definedName name="A_impresión_IM" localSheetId="9">#REF!</definedName>
    <definedName name="A_impresión_IM" localSheetId="10">#REF!</definedName>
    <definedName name="A_impresión_IM" localSheetId="16">#REF!</definedName>
    <definedName name="A_impresión_IM" localSheetId="2">#REF!</definedName>
    <definedName name="A_impresión_IM">#REF!</definedName>
    <definedName name="aaa" localSheetId="3">#REF!</definedName>
    <definedName name="aaa" localSheetId="18">#REF!</definedName>
    <definedName name="aaa" localSheetId="9">#REF!</definedName>
    <definedName name="aaa" localSheetId="10">#REF!</definedName>
    <definedName name="aaa" localSheetId="16">#REF!</definedName>
    <definedName name="aaa" localSheetId="2">#REF!</definedName>
    <definedName name="aaa">#REF!</definedName>
    <definedName name="abuela" localSheetId="3">#REF!</definedName>
    <definedName name="abuela" localSheetId="18">#REF!</definedName>
    <definedName name="abuela" localSheetId="9">#REF!</definedName>
    <definedName name="abuela" localSheetId="10">#REF!</definedName>
    <definedName name="abuela" localSheetId="16">#REF!</definedName>
    <definedName name="abuela">#REF!</definedName>
    <definedName name="africa" localSheetId="3">#REF!</definedName>
    <definedName name="africa" localSheetId="18">#REF!</definedName>
    <definedName name="africa" localSheetId="9">#REF!</definedName>
    <definedName name="africa" localSheetId="10">#REF!</definedName>
    <definedName name="africa" localSheetId="16">#REF!</definedName>
    <definedName name="africa">#REF!</definedName>
    <definedName name="aleman" localSheetId="3">#REF!</definedName>
    <definedName name="aleman" localSheetId="18">#REF!</definedName>
    <definedName name="aleman" localSheetId="9">#REF!</definedName>
    <definedName name="aleman" localSheetId="10">#REF!</definedName>
    <definedName name="aleman" localSheetId="16">#REF!</definedName>
    <definedName name="aleman">#REF!</definedName>
    <definedName name="ALO" localSheetId="3">#REF!</definedName>
    <definedName name="ALO" localSheetId="18">#REF!</definedName>
    <definedName name="ALO" localSheetId="9">#REF!</definedName>
    <definedName name="ALO" localSheetId="10">#REF!</definedName>
    <definedName name="ALO" localSheetId="16">#REF!</definedName>
    <definedName name="ALO">#REF!</definedName>
    <definedName name="AREA_COSECHADA" localSheetId="3">#REF!</definedName>
    <definedName name="AREA_COSECHADA" localSheetId="18">#REF!</definedName>
    <definedName name="AREA_COSECHADA" localSheetId="9">#REF!</definedName>
    <definedName name="AREA_COSECHADA" localSheetId="10">#REF!</definedName>
    <definedName name="AREA_COSECHADA" localSheetId="16">#REF!</definedName>
    <definedName name="AREA_COSECHADA">#REF!</definedName>
    <definedName name="_xlnm.Print_Area" localSheetId="3">#REF!</definedName>
    <definedName name="_xlnm.Print_Area" localSheetId="18">#REF!</definedName>
    <definedName name="_xlnm.Print_Area" localSheetId="9">#REF!</definedName>
    <definedName name="_xlnm.Print_Area" localSheetId="10">#REF!</definedName>
    <definedName name="_xlnm.Print_Area" localSheetId="16">#REF!</definedName>
    <definedName name="_xlnm.Print_Area">#REF!</definedName>
    <definedName name="AREA_SEMBRADA" localSheetId="3">#REF!</definedName>
    <definedName name="AREA_SEMBRADA" localSheetId="18">#REF!</definedName>
    <definedName name="AREA_SEMBRADA" localSheetId="9">#REF!</definedName>
    <definedName name="AREA_SEMBRADA" localSheetId="10">#REF!</definedName>
    <definedName name="AREA_SEMBRADA" localSheetId="16">#REF!</definedName>
    <definedName name="AREA_SEMBRADA">#REF!</definedName>
    <definedName name="asia" localSheetId="3">#REF!</definedName>
    <definedName name="asia" localSheetId="18">#REF!</definedName>
    <definedName name="asia" localSheetId="9">#REF!</definedName>
    <definedName name="asia" localSheetId="10">#REF!</definedName>
    <definedName name="asia" localSheetId="16">#REF!</definedName>
    <definedName name="asia">#REF!</definedName>
    <definedName name="astringente" localSheetId="3">#REF!</definedName>
    <definedName name="astringente" localSheetId="18">#REF!</definedName>
    <definedName name="astringente" localSheetId="9">#REF!</definedName>
    <definedName name="astringente" localSheetId="10">#REF!</definedName>
    <definedName name="astringente" localSheetId="16">#REF!</definedName>
    <definedName name="astringente">#REF!</definedName>
    <definedName name="autralia" localSheetId="3">#REF!</definedName>
    <definedName name="autralia" localSheetId="18">#REF!</definedName>
    <definedName name="autralia" localSheetId="9">#REF!</definedName>
    <definedName name="autralia" localSheetId="10">#REF!</definedName>
    <definedName name="autralia" localSheetId="16">#REF!</definedName>
    <definedName name="autralia">#REF!</definedName>
    <definedName name="bobada" localSheetId="3">#REF!</definedName>
    <definedName name="bobada" localSheetId="18">#REF!</definedName>
    <definedName name="bobada" localSheetId="9">#REF!</definedName>
    <definedName name="bobada" localSheetId="10">#REF!</definedName>
    <definedName name="bobada" localSheetId="16">#REF!</definedName>
    <definedName name="bobada">#REF!</definedName>
    <definedName name="cambio" localSheetId="3">#REF!</definedName>
    <definedName name="cambio" localSheetId="18">#REF!</definedName>
    <definedName name="cambio" localSheetId="9">#REF!</definedName>
    <definedName name="cambio" localSheetId="10">#REF!</definedName>
    <definedName name="cambio" localSheetId="16">#REF!</definedName>
    <definedName name="cambio">#REF!</definedName>
    <definedName name="cccc">#N/A</definedName>
    <definedName name="centro" localSheetId="3">#REF!</definedName>
    <definedName name="centro" localSheetId="1">#REF!</definedName>
    <definedName name="centro" localSheetId="7">#REF!</definedName>
    <definedName name="centro" localSheetId="18">#REF!</definedName>
    <definedName name="centro" localSheetId="19">#REF!</definedName>
    <definedName name="centro" localSheetId="9">#REF!</definedName>
    <definedName name="centro" localSheetId="10">#REF!</definedName>
    <definedName name="centro" localSheetId="16">#REF!</definedName>
    <definedName name="centro" localSheetId="2">#REF!</definedName>
    <definedName name="centro">#REF!</definedName>
    <definedName name="contestar" localSheetId="3">#REF!</definedName>
    <definedName name="contestar" localSheetId="1">#REF!</definedName>
    <definedName name="contestar" localSheetId="7">#REF!</definedName>
    <definedName name="contestar" localSheetId="18">#REF!</definedName>
    <definedName name="contestar" localSheetId="9">#REF!</definedName>
    <definedName name="contestar" localSheetId="10">#REF!</definedName>
    <definedName name="contestar" localSheetId="16">#REF!</definedName>
    <definedName name="contestar" localSheetId="2">#REF!</definedName>
    <definedName name="contestar">#REF!</definedName>
    <definedName name="cuadro2a" localSheetId="3">#REF!</definedName>
    <definedName name="cuadro2a" localSheetId="1">#REF!</definedName>
    <definedName name="cuadro2a" localSheetId="7">#REF!</definedName>
    <definedName name="cuadro2a" localSheetId="18">#REF!</definedName>
    <definedName name="cuadro2a" localSheetId="9">#REF!</definedName>
    <definedName name="cuadro2a" localSheetId="10">#REF!</definedName>
    <definedName name="cuadro2a" localSheetId="16">#REF!</definedName>
    <definedName name="cuadro2a" localSheetId="2">#REF!</definedName>
    <definedName name="cuadro2a">#REF!</definedName>
    <definedName name="CULTIVOS">[1]Hoja1!$AK$1:$AK$99</definedName>
    <definedName name="d" localSheetId="7">#REF!</definedName>
    <definedName name="d" localSheetId="18">#REF!</definedName>
    <definedName name="d" localSheetId="19">#REF!</definedName>
    <definedName name="d" localSheetId="9">#REF!</definedName>
    <definedName name="d" localSheetId="10">#REF!</definedName>
    <definedName name="d" localSheetId="16">#REF!</definedName>
    <definedName name="d" localSheetId="2">#REF!</definedName>
    <definedName name="d">#REF!</definedName>
    <definedName name="desconocido" localSheetId="3">#REF!</definedName>
    <definedName name="desconocido" localSheetId="1">#REF!</definedName>
    <definedName name="desconocido" localSheetId="7">#REF!</definedName>
    <definedName name="desconocido" localSheetId="18">#REF!</definedName>
    <definedName name="desconocido" localSheetId="9">#REF!</definedName>
    <definedName name="desconocido" localSheetId="10">#REF!</definedName>
    <definedName name="desconocido" localSheetId="16">#REF!</definedName>
    <definedName name="desconocido" localSheetId="2">#REF!</definedName>
    <definedName name="desconocido">#REF!</definedName>
    <definedName name="Desespero" localSheetId="3">#REF!</definedName>
    <definedName name="Desespero" localSheetId="1">#REF!</definedName>
    <definedName name="Desespero" localSheetId="7">#REF!</definedName>
    <definedName name="Desespero" localSheetId="18">#REF!</definedName>
    <definedName name="Desespero" localSheetId="9">#REF!</definedName>
    <definedName name="Desespero" localSheetId="10">#REF!</definedName>
    <definedName name="Desespero" localSheetId="16">#REF!</definedName>
    <definedName name="Desespero" localSheetId="2">#REF!</definedName>
    <definedName name="Desespero">#REF!</definedName>
    <definedName name="DME_Dirty" hidden="1">"False"</definedName>
    <definedName name="DME_LocalFile" hidden="1">"True"</definedName>
    <definedName name="Extraordinario" localSheetId="3">#REF!</definedName>
    <definedName name="Extraordinario" localSheetId="1">#REF!</definedName>
    <definedName name="Extraordinario" localSheetId="7">#REF!</definedName>
    <definedName name="Extraordinario" localSheetId="18">#REF!</definedName>
    <definedName name="Extraordinario" localSheetId="19">#REF!</definedName>
    <definedName name="Extraordinario" localSheetId="9">#REF!</definedName>
    <definedName name="Extraordinario" localSheetId="10">#REF!</definedName>
    <definedName name="Extraordinario" localSheetId="16">#REF!</definedName>
    <definedName name="Extraordinario" localSheetId="2">#REF!</definedName>
    <definedName name="Extraordinario">#REF!</definedName>
    <definedName name="FECHA" localSheetId="3">#REF!</definedName>
    <definedName name="FECHA" localSheetId="1">#REF!</definedName>
    <definedName name="FECHA" localSheetId="7">#REF!</definedName>
    <definedName name="FECHA" localSheetId="18">#REF!</definedName>
    <definedName name="FECHA" localSheetId="9">#REF!</definedName>
    <definedName name="FECHA" localSheetId="10">#REF!</definedName>
    <definedName name="FECHA" localSheetId="16">#REF!</definedName>
    <definedName name="FECHA" localSheetId="2">#REF!</definedName>
    <definedName name="FECHA">#REF!</definedName>
    <definedName name="ffffddddd" localSheetId="3">#REF!</definedName>
    <definedName name="ffffddddd" localSheetId="1">#REF!</definedName>
    <definedName name="ffffddddd" localSheetId="7">#REF!</definedName>
    <definedName name="ffffddddd" localSheetId="18">#REF!</definedName>
    <definedName name="ffffddddd" localSheetId="9">#REF!</definedName>
    <definedName name="ffffddddd" localSheetId="10">#REF!</definedName>
    <definedName name="ffffddddd" localSheetId="16">#REF!</definedName>
    <definedName name="ffffddddd" localSheetId="2">#REF!</definedName>
    <definedName name="ffffddddd">#REF!</definedName>
    <definedName name="fffsd" localSheetId="3">#REF!</definedName>
    <definedName name="fffsd" localSheetId="18">#REF!</definedName>
    <definedName name="fffsd" localSheetId="9">#REF!</definedName>
    <definedName name="fffsd" localSheetId="10">#REF!</definedName>
    <definedName name="fffsd" localSheetId="16">#REF!</definedName>
    <definedName name="fffsd">#REF!</definedName>
    <definedName name="fgfgfg" localSheetId="3">#REF!</definedName>
    <definedName name="fgfgfg" localSheetId="18">#REF!</definedName>
    <definedName name="fgfgfg" localSheetId="9">#REF!</definedName>
    <definedName name="fgfgfg" localSheetId="10">#REF!</definedName>
    <definedName name="fgfgfg" localSheetId="16">#REF!</definedName>
    <definedName name="fgfgfg">#REF!</definedName>
    <definedName name="fhfhfhfjjj" localSheetId="3">#REF!</definedName>
    <definedName name="fhfhfhfjjj" localSheetId="18">#REF!</definedName>
    <definedName name="fhfhfhfjjj" localSheetId="9">#REF!</definedName>
    <definedName name="fhfhfhfjjj" localSheetId="10">#REF!</definedName>
    <definedName name="fhfhfhfjjj" localSheetId="16">#REF!</definedName>
    <definedName name="fhfhfhfjjj">#REF!</definedName>
    <definedName name="ggg" localSheetId="3">#REF!</definedName>
    <definedName name="ggg" localSheetId="18">#REF!</definedName>
    <definedName name="ggg" localSheetId="9">#REF!</definedName>
    <definedName name="ggg" localSheetId="10">#REF!</definedName>
    <definedName name="ggg" localSheetId="16">#REF!</definedName>
    <definedName name="ggg">#REF!</definedName>
    <definedName name="ggggg" localSheetId="3">#REF!</definedName>
    <definedName name="ggggg" localSheetId="18">#REF!</definedName>
    <definedName name="ggggg" localSheetId="9">#REF!</definedName>
    <definedName name="ggggg" localSheetId="10">#REF!</definedName>
    <definedName name="ggggg" localSheetId="16">#REF!</definedName>
    <definedName name="ggggg">#REF!</definedName>
    <definedName name="gggggg" localSheetId="3">#REF!</definedName>
    <definedName name="gggggg" localSheetId="18">#REF!</definedName>
    <definedName name="gggggg" localSheetId="9">#REF!</definedName>
    <definedName name="gggggg" localSheetId="10">#REF!</definedName>
    <definedName name="gggggg" localSheetId="16">#REF!</definedName>
    <definedName name="gggggg">#REF!</definedName>
    <definedName name="gggggg5" localSheetId="3">#REF!</definedName>
    <definedName name="gggggg5" localSheetId="18">#REF!</definedName>
    <definedName name="gggggg5" localSheetId="9">#REF!</definedName>
    <definedName name="gggggg5" localSheetId="10">#REF!</definedName>
    <definedName name="gggggg5" localSheetId="16">#REF!</definedName>
    <definedName name="gggggg5">#REF!</definedName>
    <definedName name="global" localSheetId="3">#REF!</definedName>
    <definedName name="global" localSheetId="18">#REF!</definedName>
    <definedName name="global" localSheetId="9">#REF!</definedName>
    <definedName name="global" localSheetId="10">#REF!</definedName>
    <definedName name="global" localSheetId="16">#REF!</definedName>
    <definedName name="global">#REF!</definedName>
    <definedName name="hfhfhfhfhf" localSheetId="3">#REF!</definedName>
    <definedName name="hfhfhfhfhf" localSheetId="18">#REF!</definedName>
    <definedName name="hfhfhfhfhf" localSheetId="9">#REF!</definedName>
    <definedName name="hfhfhfhfhf" localSheetId="10">#REF!</definedName>
    <definedName name="hfhfhfhfhf" localSheetId="16">#REF!</definedName>
    <definedName name="hfhfhfhfhf">#REF!</definedName>
    <definedName name="hhh" localSheetId="3">#REF!</definedName>
    <definedName name="hhh" localSheetId="18">#REF!</definedName>
    <definedName name="hhh" localSheetId="9">#REF!</definedName>
    <definedName name="hhh" localSheetId="10">#REF!</definedName>
    <definedName name="hhh" localSheetId="16">#REF!</definedName>
    <definedName name="hhh">#REF!</definedName>
    <definedName name="hijo" localSheetId="3">#REF!</definedName>
    <definedName name="hijo" localSheetId="18">#REF!</definedName>
    <definedName name="hijo" localSheetId="9">#REF!</definedName>
    <definedName name="hijo" localSheetId="10">#REF!</definedName>
    <definedName name="hijo" localSheetId="16">#REF!</definedName>
    <definedName name="hijo">#REF!</definedName>
    <definedName name="hoas" localSheetId="3">#REF!</definedName>
    <definedName name="hoas" localSheetId="18">#REF!</definedName>
    <definedName name="hoas" localSheetId="9">#REF!</definedName>
    <definedName name="hoas" localSheetId="10">#REF!</definedName>
    <definedName name="hoas" localSheetId="16">#REF!</definedName>
    <definedName name="hoas">#REF!</definedName>
    <definedName name="hoja" localSheetId="3">#REF!</definedName>
    <definedName name="hoja" localSheetId="18">#REF!</definedName>
    <definedName name="hoja" localSheetId="9">#REF!</definedName>
    <definedName name="hoja" localSheetId="10">#REF!</definedName>
    <definedName name="hoja" localSheetId="16">#REF!</definedName>
    <definedName name="hoja">#REF!</definedName>
    <definedName name="idea" localSheetId="3">#REF!</definedName>
    <definedName name="idea" localSheetId="18">#REF!</definedName>
    <definedName name="idea" localSheetId="9">#REF!</definedName>
    <definedName name="idea" localSheetId="10">#REF!</definedName>
    <definedName name="idea" localSheetId="16">#REF!</definedName>
    <definedName name="idea">#REF!</definedName>
    <definedName name="Increible" localSheetId="3">#REF!</definedName>
    <definedName name="Increible" localSheetId="18">#REF!</definedName>
    <definedName name="Increible" localSheetId="9">#REF!</definedName>
    <definedName name="Increible" localSheetId="10">#REF!</definedName>
    <definedName name="Increible" localSheetId="16">#REF!</definedName>
    <definedName name="Increible">#REF!</definedName>
    <definedName name="jjjjjjjjkkkk" localSheetId="3">#REF!</definedName>
    <definedName name="jjjjjjjjkkkk" localSheetId="18">#REF!</definedName>
    <definedName name="jjjjjjjjkkkk" localSheetId="9">#REF!</definedName>
    <definedName name="jjjjjjjjkkkk" localSheetId="10">#REF!</definedName>
    <definedName name="jjjjjjjjkkkk" localSheetId="16">#REF!</definedName>
    <definedName name="jjjjjjjjkkkk">#REF!</definedName>
    <definedName name="jjjkkkk" localSheetId="3">#REF!</definedName>
    <definedName name="jjjkkkk" localSheetId="18">#REF!</definedName>
    <definedName name="jjjkkkk" localSheetId="9">#REF!</definedName>
    <definedName name="jjjkkkk" localSheetId="10">#REF!</definedName>
    <definedName name="jjjkkkk" localSheetId="16">#REF!</definedName>
    <definedName name="jjjkkkk">#REF!</definedName>
    <definedName name="joder" localSheetId="3">#REF!</definedName>
    <definedName name="joder" localSheetId="18">#REF!</definedName>
    <definedName name="joder" localSheetId="9">#REF!</definedName>
    <definedName name="joder" localSheetId="10">#REF!</definedName>
    <definedName name="joder" localSheetId="16">#REF!</definedName>
    <definedName name="joder">#REF!</definedName>
    <definedName name="kkkkkkk" localSheetId="3">#REF!</definedName>
    <definedName name="kkkkkkk" localSheetId="18">#REF!</definedName>
    <definedName name="kkkkkkk" localSheetId="9">#REF!</definedName>
    <definedName name="kkkkkkk" localSheetId="10">#REF!</definedName>
    <definedName name="kkkkkkk" localSheetId="16">#REF!</definedName>
    <definedName name="kkkkkkk">#REF!</definedName>
    <definedName name="Lista1" localSheetId="1">[2]Datos!$E$4:$E$6</definedName>
    <definedName name="Lista1" localSheetId="0">[3]Datos!$E$4:$E$6</definedName>
    <definedName name="Lista1">[4]Datos!$E$4:$E$6</definedName>
    <definedName name="Logico">[5]Configuracion!$A$4:$A$5</definedName>
    <definedName name="Mamada" localSheetId="3">#REF!</definedName>
    <definedName name="Mamada" localSheetId="1">#REF!</definedName>
    <definedName name="Mamada" localSheetId="7">#REF!</definedName>
    <definedName name="Mamada" localSheetId="18">#REF!</definedName>
    <definedName name="Mamada" localSheetId="19">#REF!</definedName>
    <definedName name="Mamada" localSheetId="9">#REF!</definedName>
    <definedName name="Mamada" localSheetId="10">#REF!</definedName>
    <definedName name="Mamada" localSheetId="16">#REF!</definedName>
    <definedName name="Mamada" localSheetId="2">#REF!</definedName>
    <definedName name="Mamada">#REF!</definedName>
    <definedName name="manera" localSheetId="3">#REF!</definedName>
    <definedName name="manera" localSheetId="1">#REF!</definedName>
    <definedName name="manera" localSheetId="7">#REF!</definedName>
    <definedName name="manera" localSheetId="18">#REF!</definedName>
    <definedName name="manera" localSheetId="9">#REF!</definedName>
    <definedName name="manera" localSheetId="10">#REF!</definedName>
    <definedName name="manera" localSheetId="16">#REF!</definedName>
    <definedName name="manera" localSheetId="2">#REF!</definedName>
    <definedName name="manera">#REF!</definedName>
    <definedName name="marina" localSheetId="3">#REF!</definedName>
    <definedName name="marina" localSheetId="1">#REF!</definedName>
    <definedName name="marina" localSheetId="7">#REF!</definedName>
    <definedName name="marina" localSheetId="18">#REF!</definedName>
    <definedName name="marina" localSheetId="9">#REF!</definedName>
    <definedName name="marina" localSheetId="10">#REF!</definedName>
    <definedName name="marina" localSheetId="16">#REF!</definedName>
    <definedName name="marina" localSheetId="2">#REF!</definedName>
    <definedName name="marina">#REF!</definedName>
    <definedName name="marta" localSheetId="3">#REF!</definedName>
    <definedName name="marta" localSheetId="18">#REF!</definedName>
    <definedName name="marta" localSheetId="9">#REF!</definedName>
    <definedName name="marta" localSheetId="10">#REF!</definedName>
    <definedName name="marta" localSheetId="16">#REF!</definedName>
    <definedName name="marta">#REF!</definedName>
    <definedName name="mundo" localSheetId="3">#REF!</definedName>
    <definedName name="mundo" localSheetId="18">#REF!</definedName>
    <definedName name="mundo" localSheetId="9">#REF!</definedName>
    <definedName name="mundo" localSheetId="10">#REF!</definedName>
    <definedName name="mundo" localSheetId="16">#REF!</definedName>
    <definedName name="mundo">#REF!</definedName>
    <definedName name="Nada" localSheetId="3">#REF!</definedName>
    <definedName name="Nada" localSheetId="18">#REF!</definedName>
    <definedName name="Nada" localSheetId="9">#REF!</definedName>
    <definedName name="Nada" localSheetId="10">#REF!</definedName>
    <definedName name="Nada" localSheetId="16">#REF!</definedName>
    <definedName name="Nada">#REF!</definedName>
    <definedName name="Naturaleza1" localSheetId="3">#REF!</definedName>
    <definedName name="Naturaleza1" localSheetId="18">#REF!</definedName>
    <definedName name="Naturaleza1" localSheetId="9">#REF!</definedName>
    <definedName name="Naturaleza1" localSheetId="10">#REF!</definedName>
    <definedName name="Naturaleza1" localSheetId="16">#REF!</definedName>
    <definedName name="Naturaleza1">#REF!</definedName>
    <definedName name="necesito" localSheetId="3">#REF!</definedName>
    <definedName name="necesito" localSheetId="18">#REF!</definedName>
    <definedName name="necesito" localSheetId="9">#REF!</definedName>
    <definedName name="necesito" localSheetId="10">#REF!</definedName>
    <definedName name="necesito" localSheetId="16">#REF!</definedName>
    <definedName name="necesito">#REF!</definedName>
    <definedName name="ninguna" localSheetId="3">#REF!</definedName>
    <definedName name="ninguna" localSheetId="18">#REF!</definedName>
    <definedName name="ninguna" localSheetId="9">#REF!</definedName>
    <definedName name="ninguna" localSheetId="10">#REF!</definedName>
    <definedName name="ninguna" localSheetId="16">#REF!</definedName>
    <definedName name="ninguna">#REF!</definedName>
    <definedName name="Noto" localSheetId="3">#REF!</definedName>
    <definedName name="Noto" localSheetId="18">#REF!</definedName>
    <definedName name="Noto" localSheetId="9">#REF!</definedName>
    <definedName name="Noto" localSheetId="10">#REF!</definedName>
    <definedName name="Noto" localSheetId="16">#REF!</definedName>
    <definedName name="Noto">#REF!</definedName>
    <definedName name="Notorio" localSheetId="3">#REF!</definedName>
    <definedName name="Notorio" localSheetId="18">#REF!</definedName>
    <definedName name="Notorio" localSheetId="9">#REF!</definedName>
    <definedName name="Notorio" localSheetId="10">#REF!</definedName>
    <definedName name="Notorio" localSheetId="16">#REF!</definedName>
    <definedName name="Notorio">#REF!</definedName>
    <definedName name="otro" localSheetId="3">#REF!</definedName>
    <definedName name="otro" localSheetId="18">#REF!</definedName>
    <definedName name="otro" localSheetId="9">#REF!</definedName>
    <definedName name="otro" localSheetId="10">#REF!</definedName>
    <definedName name="otro" localSheetId="16">#REF!</definedName>
    <definedName name="otro">#REF!</definedName>
    <definedName name="paises" localSheetId="3">[6]COD!$A$1:$B$275</definedName>
    <definedName name="paises">[7]COD!$A$1:$B$275</definedName>
    <definedName name="pasara" localSheetId="3">#REF!</definedName>
    <definedName name="pasara" localSheetId="1">#REF!</definedName>
    <definedName name="pasara" localSheetId="7">#REF!</definedName>
    <definedName name="pasara" localSheetId="18">#REF!</definedName>
    <definedName name="pasara" localSheetId="19">#REF!</definedName>
    <definedName name="pasara" localSheetId="9">#REF!</definedName>
    <definedName name="pasara" localSheetId="10">#REF!</definedName>
    <definedName name="pasara" localSheetId="16">#REF!</definedName>
    <definedName name="pasara" localSheetId="2">#REF!</definedName>
    <definedName name="pasara">#REF!</definedName>
    <definedName name="pastor" localSheetId="3">#REF!</definedName>
    <definedName name="pastor" localSheetId="1">#REF!</definedName>
    <definedName name="pastor" localSheetId="7">#REF!</definedName>
    <definedName name="pastor" localSheetId="18">#REF!</definedName>
    <definedName name="pastor" localSheetId="9">#REF!</definedName>
    <definedName name="pastor" localSheetId="10">#REF!</definedName>
    <definedName name="pastor" localSheetId="16">#REF!</definedName>
    <definedName name="pastor" localSheetId="2">#REF!</definedName>
    <definedName name="pastor">#REF!</definedName>
    <definedName name="pensando" localSheetId="3">#REF!</definedName>
    <definedName name="pensando" localSheetId="1">#REF!</definedName>
    <definedName name="pensando" localSheetId="7">#REF!</definedName>
    <definedName name="pensando" localSheetId="18">#REF!</definedName>
    <definedName name="pensando" localSheetId="9">#REF!</definedName>
    <definedName name="pensando" localSheetId="10">#REF!</definedName>
    <definedName name="pensando" localSheetId="16">#REF!</definedName>
    <definedName name="pensando" localSheetId="2">#REF!</definedName>
    <definedName name="pensando">#REF!</definedName>
    <definedName name="PERIODO" localSheetId="3">#REF!</definedName>
    <definedName name="PERIODO" localSheetId="18">#REF!</definedName>
    <definedName name="PERIODO" localSheetId="9">#REF!</definedName>
    <definedName name="PERIODO" localSheetId="10">#REF!</definedName>
    <definedName name="PERIODO" localSheetId="16">#REF!</definedName>
    <definedName name="PERIODO">#REF!</definedName>
    <definedName name="piso" localSheetId="3">#REF!</definedName>
    <definedName name="piso" localSheetId="18">#REF!</definedName>
    <definedName name="piso" localSheetId="9">#REF!</definedName>
    <definedName name="piso" localSheetId="10">#REF!</definedName>
    <definedName name="piso" localSheetId="16">#REF!</definedName>
    <definedName name="piso">#REF!</definedName>
    <definedName name="PRODUCCION" localSheetId="3">#REF!</definedName>
    <definedName name="PRODUCCION" localSheetId="18">#REF!</definedName>
    <definedName name="PRODUCCION" localSheetId="9">#REF!</definedName>
    <definedName name="PRODUCCION" localSheetId="10">#REF!</definedName>
    <definedName name="PRODUCCION" localSheetId="16">#REF!</definedName>
    <definedName name="PRODUCCION">#REF!</definedName>
    <definedName name="PROGRAMAS" localSheetId="3">'[8]SECTORES,PROGRAMAS Y SUBPROGRAM'!$C$4:$D$166</definedName>
    <definedName name="PROGRAMAS">'[9]SECTORES,PROGRAMAS Y SUBPROGRAM'!$C$4:$D$171</definedName>
    <definedName name="puntilla" localSheetId="3">#REF!</definedName>
    <definedName name="puntilla" localSheetId="7">#REF!</definedName>
    <definedName name="puntilla" localSheetId="18">#REF!</definedName>
    <definedName name="puntilla" localSheetId="19">#REF!</definedName>
    <definedName name="puntilla" localSheetId="9">#REF!</definedName>
    <definedName name="puntilla" localSheetId="10">#REF!</definedName>
    <definedName name="puntilla" localSheetId="16">#REF!</definedName>
    <definedName name="puntilla" localSheetId="2">#REF!</definedName>
    <definedName name="puntilla">#REF!</definedName>
    <definedName name="quizas" localSheetId="3">#REF!</definedName>
    <definedName name="quizas" localSheetId="7">#REF!</definedName>
    <definedName name="quizas" localSheetId="18">#REF!</definedName>
    <definedName name="quizas" localSheetId="9">#REF!</definedName>
    <definedName name="quizas" localSheetId="10">#REF!</definedName>
    <definedName name="quizas" localSheetId="16">#REF!</definedName>
    <definedName name="quizas" localSheetId="2">#REF!</definedName>
    <definedName name="quizas">#REF!</definedName>
    <definedName name="Rama1" localSheetId="3">#REF!</definedName>
    <definedName name="Rama1" localSheetId="7">#REF!</definedName>
    <definedName name="Rama1" localSheetId="18">#REF!</definedName>
    <definedName name="Rama1" localSheetId="9">#REF!</definedName>
    <definedName name="Rama1" localSheetId="10">#REF!</definedName>
    <definedName name="Rama1" localSheetId="16">#REF!</definedName>
    <definedName name="Rama1" localSheetId="2">#REF!</definedName>
    <definedName name="Rama1">#REF!</definedName>
    <definedName name="RangoCriterio2">[10]Detalle!$K:$K</definedName>
    <definedName name="RangoValor">[10]Detalle!$I:$I</definedName>
    <definedName name="RENDIMIENTO" localSheetId="3">#REF!</definedName>
    <definedName name="RENDIMIENTO" localSheetId="1">#REF!</definedName>
    <definedName name="RENDIMIENTO" localSheetId="7">#REF!</definedName>
    <definedName name="RENDIMIENTO" localSheetId="18">#REF!</definedName>
    <definedName name="RENDIMIENTO" localSheetId="19">#REF!</definedName>
    <definedName name="RENDIMIENTO" localSheetId="9">#REF!</definedName>
    <definedName name="RENDIMIENTO" localSheetId="10">#REF!</definedName>
    <definedName name="RENDIMIENTO" localSheetId="16">#REF!</definedName>
    <definedName name="RENDIMIENTO" localSheetId="2">#REF!</definedName>
    <definedName name="RENDIMIENTO">#REF!</definedName>
    <definedName name="Ruta_Critica_1" localSheetId="3">#REF!</definedName>
    <definedName name="Ruta_Critica_1" localSheetId="7">#REF!</definedName>
    <definedName name="Ruta_Critica_1" localSheetId="18">#REF!</definedName>
    <definedName name="Ruta_Critica_1" localSheetId="9">#REF!</definedName>
    <definedName name="Ruta_Critica_1" localSheetId="10">#REF!</definedName>
    <definedName name="Ruta_Critica_1" localSheetId="16">#REF!</definedName>
    <definedName name="Ruta_Critica_1" localSheetId="2">#REF!</definedName>
    <definedName name="Ruta_Critica_1">#REF!</definedName>
    <definedName name="santa" localSheetId="3">#REF!</definedName>
    <definedName name="santa" localSheetId="1">#REF!</definedName>
    <definedName name="santa" localSheetId="7">#REF!</definedName>
    <definedName name="santa" localSheetId="18">#REF!</definedName>
    <definedName name="santa" localSheetId="9">#REF!</definedName>
    <definedName name="santa" localSheetId="10">#REF!</definedName>
    <definedName name="santa" localSheetId="16">#REF!</definedName>
    <definedName name="santa" localSheetId="2">#REF!</definedName>
    <definedName name="santa">#REF!</definedName>
    <definedName name="secores">'[11]Sectores y Programas'!$H$5:$I$34</definedName>
    <definedName name="Sector1">[12]Cuentas_Corrientes!$A$133:$I$133</definedName>
    <definedName name="Sector3" localSheetId="3">#REF!</definedName>
    <definedName name="Sector3" localSheetId="1">#REF!</definedName>
    <definedName name="Sector3" localSheetId="7">#REF!</definedName>
    <definedName name="Sector3" localSheetId="18">#REF!</definedName>
    <definedName name="Sector3" localSheetId="19">#REF!</definedName>
    <definedName name="Sector3" localSheetId="9">#REF!</definedName>
    <definedName name="Sector3" localSheetId="10">#REF!</definedName>
    <definedName name="Sector3" localSheetId="16">#REF!</definedName>
    <definedName name="Sector3" localSheetId="2">#REF!</definedName>
    <definedName name="Sector3">#REF!</definedName>
    <definedName name="Sector4" localSheetId="3">#REF!</definedName>
    <definedName name="Sector4" localSheetId="1">#REF!</definedName>
    <definedName name="Sector4" localSheetId="7">#REF!</definedName>
    <definedName name="Sector4" localSheetId="18">#REF!</definedName>
    <definedName name="Sector4" localSheetId="9">#REF!</definedName>
    <definedName name="Sector4" localSheetId="10">#REF!</definedName>
    <definedName name="Sector4" localSheetId="16">#REF!</definedName>
    <definedName name="Sector4" localSheetId="2">#REF!</definedName>
    <definedName name="Sector4">#REF!</definedName>
    <definedName name="SECTORES">[9]!SECTOR[[#All],[Codigo ]:[Nombre ]]</definedName>
    <definedName name="septico" localSheetId="3">#REF!</definedName>
    <definedName name="septico" localSheetId="1">#REF!</definedName>
    <definedName name="septico" localSheetId="7">#REF!</definedName>
    <definedName name="septico" localSheetId="18">#REF!</definedName>
    <definedName name="septico" localSheetId="19">#REF!</definedName>
    <definedName name="septico" localSheetId="9">#REF!</definedName>
    <definedName name="septico" localSheetId="10">#REF!</definedName>
    <definedName name="septico" localSheetId="16">#REF!</definedName>
    <definedName name="septico" localSheetId="2">#REF!</definedName>
    <definedName name="septico">#REF!</definedName>
    <definedName name="suerte" localSheetId="3">#REF!</definedName>
    <definedName name="suerte" localSheetId="7">#REF!</definedName>
    <definedName name="suerte" localSheetId="18">#REF!</definedName>
    <definedName name="suerte" localSheetId="9">#REF!</definedName>
    <definedName name="suerte" localSheetId="10">#REF!</definedName>
    <definedName name="suerte" localSheetId="16">#REF!</definedName>
    <definedName name="suerte" localSheetId="2">#REF!</definedName>
    <definedName name="suerte">#REF!</definedName>
    <definedName name="Tabla_asignación" localSheetId="3">#REF!</definedName>
    <definedName name="Tabla_asignación" localSheetId="7">#REF!</definedName>
    <definedName name="Tabla_asignación" localSheetId="18">#REF!</definedName>
    <definedName name="Tabla_asignación" localSheetId="9">#REF!</definedName>
    <definedName name="Tabla_asignación" localSheetId="10">#REF!</definedName>
    <definedName name="Tabla_asignación" localSheetId="16">#REF!</definedName>
    <definedName name="Tabla_asignación" localSheetId="2">#REF!</definedName>
    <definedName name="Tabla_asignación">#REF!</definedName>
    <definedName name="Tabla_Recursos" localSheetId="3">#REF!</definedName>
    <definedName name="Tabla_Recursos" localSheetId="18">#REF!</definedName>
    <definedName name="Tabla_Recursos" localSheetId="9">#REF!</definedName>
    <definedName name="Tabla_Recursos" localSheetId="10">#REF!</definedName>
    <definedName name="Tabla_Recursos" localSheetId="16">#REF!</definedName>
    <definedName name="Tabla_Recursos">#REF!</definedName>
    <definedName name="tendre" localSheetId="3">#REF!</definedName>
    <definedName name="tendre" localSheetId="18">#REF!</definedName>
    <definedName name="tendre" localSheetId="9">#REF!</definedName>
    <definedName name="tendre" localSheetId="10">#REF!</definedName>
    <definedName name="tendre" localSheetId="16">#REF!</definedName>
    <definedName name="tendre">#REF!</definedName>
    <definedName name="tener" localSheetId="3">#REF!</definedName>
    <definedName name="tener" localSheetId="18">#REF!</definedName>
    <definedName name="tener" localSheetId="9">#REF!</definedName>
    <definedName name="tener" localSheetId="10">#REF!</definedName>
    <definedName name="tener" localSheetId="16">#REF!</definedName>
    <definedName name="tener">#REF!</definedName>
    <definedName name="tierra" localSheetId="3">#REF!</definedName>
    <definedName name="tierra" localSheetId="18">#REF!</definedName>
    <definedName name="tierra" localSheetId="9">#REF!</definedName>
    <definedName name="tierra" localSheetId="10">#REF!</definedName>
    <definedName name="tierra" localSheetId="16">#REF!</definedName>
    <definedName name="tierra">#REF!</definedName>
    <definedName name="TIR" localSheetId="3">#REF!</definedName>
    <definedName name="TIR" localSheetId="18">#REF!</definedName>
    <definedName name="TIR" localSheetId="9">#REF!</definedName>
    <definedName name="TIR" localSheetId="10">#REF!</definedName>
    <definedName name="TIR" localSheetId="16">#REF!</definedName>
    <definedName name="TIR">#REF!</definedName>
    <definedName name="TITULO" localSheetId="3">#REF!</definedName>
    <definedName name="TITULO" localSheetId="18">#REF!</definedName>
    <definedName name="TITULO" localSheetId="9">#REF!</definedName>
    <definedName name="TITULO" localSheetId="10">#REF!</definedName>
    <definedName name="TITULO" localSheetId="16">#REF!</definedName>
    <definedName name="TITULO">#REF!</definedName>
    <definedName name="_xlnm.Print_Titles" localSheetId="3">#REF!,#REF!</definedName>
    <definedName name="_xlnm.Print_Titles" localSheetId="1">#REF!,#REF!</definedName>
    <definedName name="_xlnm.Print_Titles" localSheetId="7">#REF!,#REF!</definedName>
    <definedName name="_xlnm.Print_Titles" localSheetId="18">#REF!,#REF!</definedName>
    <definedName name="_xlnm.Print_Titles" localSheetId="19">#REF!,#REF!</definedName>
    <definedName name="_xlnm.Print_Titles" localSheetId="9">#REF!,#REF!</definedName>
    <definedName name="_xlnm.Print_Titles" localSheetId="10">#REF!,#REF!</definedName>
    <definedName name="_xlnm.Print_Titles" localSheetId="16">#REF!,#REF!</definedName>
    <definedName name="_xlnm.Print_Titles" localSheetId="2">#REF!,#REF!</definedName>
    <definedName name="_xlnm.Print_Titles">#REF!,#REF!</definedName>
    <definedName name="Ton">[13]Parámetros!$B$4</definedName>
    <definedName name="Totaldepto" localSheetId="3">#REF!</definedName>
    <definedName name="Totaldepto" localSheetId="1">#REF!</definedName>
    <definedName name="Totaldepto" localSheetId="7">#REF!</definedName>
    <definedName name="Totaldepto" localSheetId="18">#REF!</definedName>
    <definedName name="Totaldepto" localSheetId="19">#REF!</definedName>
    <definedName name="Totaldepto" localSheetId="9">#REF!</definedName>
    <definedName name="Totaldepto" localSheetId="10">#REF!</definedName>
    <definedName name="Totaldepto" localSheetId="16">#REF!</definedName>
    <definedName name="Totaldepto" localSheetId="2">#REF!</definedName>
    <definedName name="Totaldepto">#REF!</definedName>
    <definedName name="Transaccion1" localSheetId="3">#REF!</definedName>
    <definedName name="Transaccion1" localSheetId="1">#REF!</definedName>
    <definedName name="Transaccion1" localSheetId="7">#REF!</definedName>
    <definedName name="Transaccion1" localSheetId="18">#REF!</definedName>
    <definedName name="Transaccion1" localSheetId="9">#REF!</definedName>
    <definedName name="Transaccion1" localSheetId="10">#REF!</definedName>
    <definedName name="Transaccion1" localSheetId="16">#REF!</definedName>
    <definedName name="Transaccion1" localSheetId="2">#REF!</definedName>
    <definedName name="Transaccion1">#REF!</definedName>
    <definedName name="Valoracion1" localSheetId="3">#REF!</definedName>
    <definedName name="Valoracion1" localSheetId="1">#REF!</definedName>
    <definedName name="Valoracion1" localSheetId="7">#REF!</definedName>
    <definedName name="Valoracion1" localSheetId="18">#REF!</definedName>
    <definedName name="Valoracion1" localSheetId="9">#REF!</definedName>
    <definedName name="Valoracion1" localSheetId="10">#REF!</definedName>
    <definedName name="Valoracion1" localSheetId="16">#REF!</definedName>
    <definedName name="Valoracion1" localSheetId="2">#REF!</definedName>
    <definedName name="Valoracion1">#REF!</definedName>
    <definedName name="vives" localSheetId="3">#REF!</definedName>
    <definedName name="vives" localSheetId="18">#REF!</definedName>
    <definedName name="vives" localSheetId="9">#REF!</definedName>
    <definedName name="vives" localSheetId="10">#REF!</definedName>
    <definedName name="vives" localSheetId="16">#REF!</definedName>
    <definedName name="viv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9" l="1"/>
  <c r="A14" i="8"/>
  <c r="F29" i="38"/>
  <c r="F30" i="38"/>
  <c r="F31" i="38"/>
  <c r="F32" i="38"/>
  <c r="F33" i="38"/>
  <c r="F28" i="38"/>
  <c r="E33" i="38"/>
  <c r="E32" i="38"/>
  <c r="E31" i="38"/>
  <c r="E30" i="38"/>
  <c r="E29" i="38"/>
  <c r="E28" i="38"/>
  <c r="F24" i="38"/>
  <c r="F25" i="38"/>
  <c r="F26" i="38"/>
  <c r="F27" i="38"/>
  <c r="F23" i="38"/>
  <c r="E27" i="38"/>
  <c r="E26" i="38"/>
  <c r="E25" i="38"/>
  <c r="E24" i="38"/>
  <c r="E23" i="38"/>
  <c r="F22" i="38"/>
  <c r="F21" i="38"/>
  <c r="E22" i="38"/>
  <c r="E21" i="38"/>
  <c r="F20" i="38"/>
  <c r="F19" i="38"/>
  <c r="F18" i="38"/>
  <c r="E20" i="38"/>
  <c r="E19" i="38"/>
  <c r="E18" i="38"/>
  <c r="F17" i="38"/>
  <c r="F16" i="38"/>
  <c r="E17" i="38"/>
  <c r="E16" i="38"/>
  <c r="F15" i="38"/>
  <c r="F14" i="38"/>
  <c r="E15" i="38"/>
  <c r="E14" i="38"/>
  <c r="E13" i="38"/>
  <c r="F13" i="38"/>
  <c r="F12" i="38"/>
  <c r="F11" i="38"/>
  <c r="F10" i="38"/>
  <c r="E12" i="38"/>
  <c r="E11" i="38"/>
  <c r="E10" i="38"/>
  <c r="F9" i="38"/>
  <c r="F8" i="38"/>
  <c r="E9" i="38"/>
  <c r="E8" i="38"/>
  <c r="E7" i="38"/>
  <c r="E6" i="38"/>
  <c r="F7" i="38"/>
  <c r="F6" i="38"/>
  <c r="F5" i="38"/>
  <c r="E5" i="38"/>
  <c r="F4" i="38"/>
  <c r="E4" i="38"/>
  <c r="B9" i="11"/>
  <c r="F3" i="38"/>
  <c r="E3" i="38"/>
  <c r="F2" i="38"/>
  <c r="E2" i="38"/>
  <c r="N44" i="36" l="1"/>
  <c r="O44" i="36"/>
  <c r="P44" i="36"/>
  <c r="M44" i="36"/>
  <c r="G44" i="36"/>
  <c r="H44" i="36"/>
  <c r="F44" i="36"/>
  <c r="M38" i="36"/>
  <c r="G38" i="36"/>
  <c r="H38" i="36"/>
  <c r="F38" i="36"/>
  <c r="N38" i="36"/>
  <c r="O38" i="36"/>
  <c r="P38" i="36"/>
  <c r="C44" i="8"/>
  <c r="D44" i="8"/>
  <c r="E44" i="8"/>
  <c r="F44" i="8"/>
  <c r="G44" i="8"/>
  <c r="H44" i="8"/>
  <c r="I44" i="8"/>
  <c r="J44" i="8"/>
  <c r="K44" i="8"/>
  <c r="L44" i="8"/>
  <c r="M44" i="8"/>
  <c r="N44" i="8"/>
  <c r="O44" i="8"/>
  <c r="P44" i="8"/>
  <c r="Q44" i="8"/>
  <c r="R44" i="8"/>
  <c r="S44" i="8"/>
  <c r="T44" i="8"/>
  <c r="U44" i="8"/>
  <c r="V44" i="8"/>
  <c r="C45" i="8"/>
  <c r="D45" i="8"/>
  <c r="E45" i="8"/>
  <c r="F45" i="8"/>
  <c r="G45" i="8"/>
  <c r="H45" i="8"/>
  <c r="I45" i="8"/>
  <c r="J45" i="8"/>
  <c r="K45" i="8"/>
  <c r="L45" i="8"/>
  <c r="M45" i="8"/>
  <c r="N45" i="8"/>
  <c r="O45" i="8"/>
  <c r="P45" i="8"/>
  <c r="Q45" i="8"/>
  <c r="R45" i="8"/>
  <c r="S45" i="8"/>
  <c r="T45" i="8"/>
  <c r="U45" i="8"/>
  <c r="V45" i="8"/>
  <c r="C46" i="8"/>
  <c r="D46" i="8"/>
  <c r="E46" i="8"/>
  <c r="F46" i="8"/>
  <c r="G46" i="8"/>
  <c r="H46" i="8"/>
  <c r="I46" i="8"/>
  <c r="J46" i="8"/>
  <c r="K46" i="8"/>
  <c r="L46" i="8"/>
  <c r="M46" i="8"/>
  <c r="N46" i="8"/>
  <c r="O46" i="8"/>
  <c r="P46" i="8"/>
  <c r="Q46" i="8"/>
  <c r="R46" i="8"/>
  <c r="S46" i="8"/>
  <c r="T46" i="8"/>
  <c r="U46" i="8"/>
  <c r="V46" i="8"/>
  <c r="C47" i="8"/>
  <c r="D47" i="8"/>
  <c r="E47" i="8"/>
  <c r="F47" i="8"/>
  <c r="G47" i="8"/>
  <c r="H47" i="8"/>
  <c r="I47" i="8"/>
  <c r="J47" i="8"/>
  <c r="K47" i="8"/>
  <c r="L47" i="8"/>
  <c r="M47" i="8"/>
  <c r="N47" i="8"/>
  <c r="O47" i="8"/>
  <c r="P47" i="8"/>
  <c r="Q47" i="8"/>
  <c r="R47" i="8"/>
  <c r="S47" i="8"/>
  <c r="T47" i="8"/>
  <c r="U47" i="8"/>
  <c r="V47" i="8"/>
  <c r="C48" i="8"/>
  <c r="D48" i="8"/>
  <c r="E48" i="8"/>
  <c r="F48" i="8"/>
  <c r="G48" i="8"/>
  <c r="H48" i="8"/>
  <c r="I48" i="8"/>
  <c r="J48" i="8"/>
  <c r="K48" i="8"/>
  <c r="L48" i="8"/>
  <c r="M48" i="8"/>
  <c r="N48" i="8"/>
  <c r="O48" i="8"/>
  <c r="P48" i="8"/>
  <c r="Q48" i="8"/>
  <c r="R48" i="8"/>
  <c r="S48" i="8"/>
  <c r="T48" i="8"/>
  <c r="U48" i="8"/>
  <c r="V48" i="8"/>
  <c r="C49" i="8"/>
  <c r="D49" i="8"/>
  <c r="E49" i="8"/>
  <c r="F49" i="8"/>
  <c r="G49" i="8"/>
  <c r="H49" i="8"/>
  <c r="I49" i="8"/>
  <c r="J49" i="8"/>
  <c r="K49" i="8"/>
  <c r="L49" i="8"/>
  <c r="M49" i="8"/>
  <c r="N49" i="8"/>
  <c r="O49" i="8"/>
  <c r="P49" i="8"/>
  <c r="Q49" i="8"/>
  <c r="R49" i="8"/>
  <c r="S49" i="8"/>
  <c r="T49" i="8"/>
  <c r="U49" i="8"/>
  <c r="V49" i="8"/>
  <c r="B45" i="8"/>
  <c r="B46" i="8"/>
  <c r="B47" i="8"/>
  <c r="B48" i="8"/>
  <c r="B49" i="8"/>
  <c r="B44" i="8"/>
  <c r="C43" i="8"/>
  <c r="D43" i="8"/>
  <c r="E43" i="8"/>
  <c r="F43" i="8"/>
  <c r="G43" i="8"/>
  <c r="H43" i="8"/>
  <c r="I43" i="8"/>
  <c r="J43" i="8"/>
  <c r="K43" i="8"/>
  <c r="L43" i="8"/>
  <c r="M43" i="8"/>
  <c r="N43" i="8"/>
  <c r="O43" i="8"/>
  <c r="P43" i="8"/>
  <c r="Q43" i="8"/>
  <c r="R43" i="8"/>
  <c r="S43" i="8"/>
  <c r="T43" i="8"/>
  <c r="U43" i="8"/>
  <c r="V43" i="8"/>
  <c r="B43" i="8"/>
  <c r="C38" i="8"/>
  <c r="D38" i="8"/>
  <c r="E38" i="8"/>
  <c r="F38" i="8"/>
  <c r="G38" i="8"/>
  <c r="H38" i="8"/>
  <c r="I38" i="8"/>
  <c r="J38" i="8"/>
  <c r="K38" i="8"/>
  <c r="L38" i="8"/>
  <c r="M38" i="8"/>
  <c r="N38" i="8"/>
  <c r="O38" i="8"/>
  <c r="P38" i="8"/>
  <c r="Q38" i="8"/>
  <c r="R38" i="8"/>
  <c r="S38" i="8"/>
  <c r="T38" i="8"/>
  <c r="U38" i="8"/>
  <c r="V38" i="8"/>
  <c r="C39" i="8"/>
  <c r="D39" i="8"/>
  <c r="E39" i="8"/>
  <c r="F39" i="8"/>
  <c r="G39" i="8"/>
  <c r="H39" i="8"/>
  <c r="I39" i="8"/>
  <c r="J39" i="8"/>
  <c r="K39" i="8"/>
  <c r="L39" i="8"/>
  <c r="M39" i="8"/>
  <c r="N39" i="8"/>
  <c r="O39" i="8"/>
  <c r="P39" i="8"/>
  <c r="Q39" i="8"/>
  <c r="R39" i="8"/>
  <c r="S39" i="8"/>
  <c r="T39" i="8"/>
  <c r="U39" i="8"/>
  <c r="V39" i="8"/>
  <c r="C40" i="8"/>
  <c r="D40" i="8"/>
  <c r="E40" i="8"/>
  <c r="F40" i="8"/>
  <c r="G40" i="8"/>
  <c r="H40" i="8"/>
  <c r="I40" i="8"/>
  <c r="J40" i="8"/>
  <c r="K40" i="8"/>
  <c r="L40" i="8"/>
  <c r="M40" i="8"/>
  <c r="N40" i="8"/>
  <c r="O40" i="8"/>
  <c r="P40" i="8"/>
  <c r="Q40" i="8"/>
  <c r="R40" i="8"/>
  <c r="S40" i="8"/>
  <c r="T40" i="8"/>
  <c r="U40" i="8"/>
  <c r="V40" i="8"/>
  <c r="C41" i="8"/>
  <c r="D41" i="8"/>
  <c r="E41" i="8"/>
  <c r="F41" i="8"/>
  <c r="G41" i="8"/>
  <c r="H41" i="8"/>
  <c r="I41" i="8"/>
  <c r="J41" i="8"/>
  <c r="K41" i="8"/>
  <c r="L41" i="8"/>
  <c r="M41" i="8"/>
  <c r="N41" i="8"/>
  <c r="O41" i="8"/>
  <c r="P41" i="8"/>
  <c r="Q41" i="8"/>
  <c r="R41" i="8"/>
  <c r="S41" i="8"/>
  <c r="T41" i="8"/>
  <c r="U41" i="8"/>
  <c r="V41" i="8"/>
  <c r="C42" i="8"/>
  <c r="D42" i="8"/>
  <c r="E42" i="8"/>
  <c r="F42" i="8"/>
  <c r="G42" i="8"/>
  <c r="H42" i="8"/>
  <c r="I42" i="8"/>
  <c r="J42" i="8"/>
  <c r="K42" i="8"/>
  <c r="L42" i="8"/>
  <c r="M42" i="8"/>
  <c r="N42" i="8"/>
  <c r="O42" i="8"/>
  <c r="P42" i="8"/>
  <c r="Q42" i="8"/>
  <c r="R42" i="8"/>
  <c r="S42" i="8"/>
  <c r="T42" i="8"/>
  <c r="U42" i="8"/>
  <c r="V42" i="8"/>
  <c r="B39" i="8"/>
  <c r="B40" i="8"/>
  <c r="B41" i="8"/>
  <c r="B42" i="8"/>
  <c r="B38" i="8"/>
  <c r="C37" i="8"/>
  <c r="D37" i="8"/>
  <c r="E37" i="8"/>
  <c r="F37" i="8"/>
  <c r="G37" i="8"/>
  <c r="H37" i="8"/>
  <c r="I37" i="8"/>
  <c r="J37" i="8"/>
  <c r="K37" i="8"/>
  <c r="L37" i="8"/>
  <c r="M37" i="8"/>
  <c r="N37" i="8"/>
  <c r="O37" i="8"/>
  <c r="P37" i="8"/>
  <c r="Q37" i="8"/>
  <c r="R37" i="8"/>
  <c r="S37" i="8"/>
  <c r="T37" i="8"/>
  <c r="U37" i="8"/>
  <c r="V37" i="8"/>
  <c r="B37" i="8"/>
  <c r="C35" i="8"/>
  <c r="D35" i="8"/>
  <c r="E35" i="8"/>
  <c r="F35" i="8"/>
  <c r="G35" i="8"/>
  <c r="H35" i="8"/>
  <c r="I35" i="8"/>
  <c r="J35" i="8"/>
  <c r="K35" i="8"/>
  <c r="L35" i="8"/>
  <c r="M35" i="8"/>
  <c r="N35" i="8"/>
  <c r="O35" i="8"/>
  <c r="P35" i="8"/>
  <c r="Q35" i="8"/>
  <c r="R35" i="8"/>
  <c r="S35" i="8"/>
  <c r="T35" i="8"/>
  <c r="U35" i="8"/>
  <c r="V35" i="8"/>
  <c r="C36" i="8"/>
  <c r="D36" i="8"/>
  <c r="E36" i="8"/>
  <c r="F36" i="8"/>
  <c r="G36" i="8"/>
  <c r="H36" i="8"/>
  <c r="I36" i="8"/>
  <c r="J36" i="8"/>
  <c r="K36" i="8"/>
  <c r="L36" i="8"/>
  <c r="M36" i="8"/>
  <c r="N36" i="8"/>
  <c r="O36" i="8"/>
  <c r="P36" i="8"/>
  <c r="Q36" i="8"/>
  <c r="R36" i="8"/>
  <c r="S36" i="8"/>
  <c r="T36" i="8"/>
  <c r="U36" i="8"/>
  <c r="V36" i="8"/>
  <c r="B36" i="8"/>
  <c r="B35" i="8"/>
  <c r="C34" i="8"/>
  <c r="D34" i="8"/>
  <c r="E34" i="8"/>
  <c r="F34" i="8"/>
  <c r="G34" i="8"/>
  <c r="H34" i="8"/>
  <c r="I34" i="8"/>
  <c r="J34" i="8"/>
  <c r="K34" i="8"/>
  <c r="L34" i="8"/>
  <c r="M34" i="8"/>
  <c r="N34" i="8"/>
  <c r="O34" i="8"/>
  <c r="P34" i="8"/>
  <c r="Q34" i="8"/>
  <c r="R34" i="8"/>
  <c r="S34" i="8"/>
  <c r="T34" i="8"/>
  <c r="U34" i="8"/>
  <c r="V34" i="8"/>
  <c r="B34" i="8"/>
  <c r="C31" i="8"/>
  <c r="D31" i="8"/>
  <c r="E31" i="8"/>
  <c r="F31" i="8"/>
  <c r="G31" i="8"/>
  <c r="H31" i="8"/>
  <c r="I31" i="8"/>
  <c r="J31" i="8"/>
  <c r="K31" i="8"/>
  <c r="L31" i="8"/>
  <c r="M31" i="8"/>
  <c r="N31" i="8"/>
  <c r="O31" i="8"/>
  <c r="P31" i="8"/>
  <c r="Q31" i="8"/>
  <c r="R31" i="8"/>
  <c r="S31" i="8"/>
  <c r="T31" i="8"/>
  <c r="U31" i="8"/>
  <c r="V31" i="8"/>
  <c r="C32" i="8"/>
  <c r="D32" i="8"/>
  <c r="E32" i="8"/>
  <c r="F32" i="8"/>
  <c r="G32" i="8"/>
  <c r="H32" i="8"/>
  <c r="I32" i="8"/>
  <c r="J32" i="8"/>
  <c r="K32" i="8"/>
  <c r="L32" i="8"/>
  <c r="M32" i="8"/>
  <c r="N32" i="8"/>
  <c r="O32" i="8"/>
  <c r="P32" i="8"/>
  <c r="Q32" i="8"/>
  <c r="R32" i="8"/>
  <c r="S32" i="8"/>
  <c r="T32" i="8"/>
  <c r="U32" i="8"/>
  <c r="V32" i="8"/>
  <c r="C33" i="8"/>
  <c r="D33" i="8"/>
  <c r="E33" i="8"/>
  <c r="F33" i="8"/>
  <c r="G33" i="8"/>
  <c r="H33" i="8"/>
  <c r="I33" i="8"/>
  <c r="J33" i="8"/>
  <c r="K33" i="8"/>
  <c r="L33" i="8"/>
  <c r="M33" i="8"/>
  <c r="N33" i="8"/>
  <c r="O33" i="8"/>
  <c r="P33" i="8"/>
  <c r="Q33" i="8"/>
  <c r="R33" i="8"/>
  <c r="S33" i="8"/>
  <c r="T33" i="8"/>
  <c r="U33" i="8"/>
  <c r="V33" i="8"/>
  <c r="B32" i="8"/>
  <c r="B33" i="8"/>
  <c r="B31" i="8"/>
  <c r="C30" i="8"/>
  <c r="D30" i="8"/>
  <c r="E30" i="8"/>
  <c r="F30" i="8"/>
  <c r="G30" i="8"/>
  <c r="H30" i="8"/>
  <c r="I30" i="8"/>
  <c r="J30" i="8"/>
  <c r="K30" i="8"/>
  <c r="L30" i="8"/>
  <c r="M30" i="8"/>
  <c r="N30" i="8"/>
  <c r="O30" i="8"/>
  <c r="P30" i="8"/>
  <c r="Q30" i="8"/>
  <c r="R30" i="8"/>
  <c r="S30" i="8"/>
  <c r="T30" i="8"/>
  <c r="U30" i="8"/>
  <c r="V30" i="8"/>
  <c r="B30" i="8"/>
  <c r="C28" i="8"/>
  <c r="D28" i="8"/>
  <c r="E28" i="8"/>
  <c r="F28" i="8"/>
  <c r="G28" i="8"/>
  <c r="H28" i="8"/>
  <c r="I28" i="8"/>
  <c r="J28" i="8"/>
  <c r="K28" i="8"/>
  <c r="L28" i="8"/>
  <c r="M28" i="8"/>
  <c r="N28" i="8"/>
  <c r="O28" i="8"/>
  <c r="P28" i="8"/>
  <c r="Q28" i="8"/>
  <c r="R28" i="8"/>
  <c r="S28" i="8"/>
  <c r="T28" i="8"/>
  <c r="U28" i="8"/>
  <c r="V28" i="8"/>
  <c r="C29" i="8"/>
  <c r="D29" i="8"/>
  <c r="E29" i="8"/>
  <c r="F29" i="8"/>
  <c r="G29" i="8"/>
  <c r="H29" i="8"/>
  <c r="I29" i="8"/>
  <c r="J29" i="8"/>
  <c r="K29" i="8"/>
  <c r="L29" i="8"/>
  <c r="M29" i="8"/>
  <c r="N29" i="8"/>
  <c r="O29" i="8"/>
  <c r="P29" i="8"/>
  <c r="Q29" i="8"/>
  <c r="R29" i="8"/>
  <c r="S29" i="8"/>
  <c r="T29" i="8"/>
  <c r="U29" i="8"/>
  <c r="V29" i="8"/>
  <c r="B29" i="8"/>
  <c r="B28" i="8"/>
  <c r="C27" i="8"/>
  <c r="D27" i="8"/>
  <c r="E27" i="8"/>
  <c r="F27" i="8"/>
  <c r="G27" i="8"/>
  <c r="H27" i="8"/>
  <c r="I27" i="8"/>
  <c r="J27" i="8"/>
  <c r="K27" i="8"/>
  <c r="L27" i="8"/>
  <c r="M27" i="8"/>
  <c r="N27" i="8"/>
  <c r="O27" i="8"/>
  <c r="P27" i="8"/>
  <c r="Q27" i="8"/>
  <c r="R27" i="8"/>
  <c r="S27" i="8"/>
  <c r="T27" i="8"/>
  <c r="U27" i="8"/>
  <c r="V27" i="8"/>
  <c r="B27" i="8"/>
  <c r="C22" i="8"/>
  <c r="D22" i="8"/>
  <c r="E22" i="8"/>
  <c r="F22" i="8"/>
  <c r="G22" i="8"/>
  <c r="H22" i="8"/>
  <c r="I22" i="8"/>
  <c r="J22" i="8"/>
  <c r="K22" i="8"/>
  <c r="L22" i="8"/>
  <c r="M22" i="8"/>
  <c r="N22" i="8"/>
  <c r="O22" i="8"/>
  <c r="P22" i="8"/>
  <c r="Q22" i="8"/>
  <c r="R22" i="8"/>
  <c r="S22" i="8"/>
  <c r="T22" i="8"/>
  <c r="U22" i="8"/>
  <c r="V22" i="8"/>
  <c r="C23" i="8"/>
  <c r="D23" i="8"/>
  <c r="E23" i="8"/>
  <c r="F23" i="8"/>
  <c r="G23" i="8"/>
  <c r="H23" i="8"/>
  <c r="I23" i="8"/>
  <c r="J23" i="8"/>
  <c r="K23" i="8"/>
  <c r="L23" i="8"/>
  <c r="M23" i="8"/>
  <c r="N23" i="8"/>
  <c r="O23" i="8"/>
  <c r="P23" i="8"/>
  <c r="Q23" i="8"/>
  <c r="R23" i="8"/>
  <c r="S23" i="8"/>
  <c r="T23" i="8"/>
  <c r="U23" i="8"/>
  <c r="V23" i="8"/>
  <c r="B23" i="8"/>
  <c r="B22" i="8"/>
  <c r="C21" i="8"/>
  <c r="D21" i="8"/>
  <c r="E21" i="8"/>
  <c r="F21" i="8"/>
  <c r="G21" i="8"/>
  <c r="H21" i="8"/>
  <c r="I21" i="8"/>
  <c r="J21" i="8"/>
  <c r="K21" i="8"/>
  <c r="L21" i="8"/>
  <c r="M21" i="8"/>
  <c r="N21" i="8"/>
  <c r="O21" i="8"/>
  <c r="P21" i="8"/>
  <c r="Q21" i="8"/>
  <c r="R21" i="8"/>
  <c r="S21" i="8"/>
  <c r="T21" i="8"/>
  <c r="U21" i="8"/>
  <c r="V21" i="8"/>
  <c r="B21" i="8"/>
  <c r="A23" i="8"/>
  <c r="A22" i="8"/>
  <c r="A17" i="8"/>
  <c r="Y9" i="19"/>
  <c r="Y8" i="19"/>
  <c r="Y7" i="19"/>
  <c r="F7" i="19"/>
  <c r="G7" i="19"/>
  <c r="H7" i="19"/>
  <c r="I7" i="19"/>
  <c r="J7" i="19"/>
  <c r="K7" i="19"/>
  <c r="L7" i="19"/>
  <c r="M7" i="19"/>
  <c r="N7" i="19"/>
  <c r="O7" i="19"/>
  <c r="P7" i="19"/>
  <c r="Q7" i="19"/>
  <c r="R7" i="19"/>
  <c r="S7" i="19"/>
  <c r="T7" i="19"/>
  <c r="U7" i="19"/>
  <c r="V7" i="19"/>
  <c r="W7" i="19"/>
  <c r="X7" i="19"/>
  <c r="E7" i="19"/>
  <c r="F7" i="35"/>
  <c r="G7" i="35"/>
  <c r="H7" i="35"/>
  <c r="I7" i="35"/>
  <c r="J7" i="35"/>
  <c r="K7" i="35"/>
  <c r="L7" i="35"/>
  <c r="M7" i="35"/>
  <c r="N7" i="35"/>
  <c r="O7" i="35"/>
  <c r="P7" i="35"/>
  <c r="Q7" i="35"/>
  <c r="R7" i="35"/>
  <c r="S7" i="35"/>
  <c r="T7" i="35"/>
  <c r="U7" i="35"/>
  <c r="V7" i="35"/>
  <c r="W7" i="35"/>
  <c r="X7" i="35"/>
  <c r="Y7" i="35"/>
  <c r="E7" i="35"/>
  <c r="Y9" i="35"/>
  <c r="Y10" i="35"/>
  <c r="Y11" i="35"/>
  <c r="Y12" i="35"/>
  <c r="Y13" i="35"/>
  <c r="Y8" i="35"/>
  <c r="Y9" i="23"/>
  <c r="Y10" i="23"/>
  <c r="Y11" i="23"/>
  <c r="Y12" i="23"/>
  <c r="Y8" i="23"/>
  <c r="E7" i="23"/>
  <c r="Y9" i="16"/>
  <c r="Y8" i="16"/>
  <c r="F8" i="16"/>
  <c r="E8" i="16"/>
  <c r="Y7" i="16"/>
  <c r="F7" i="16"/>
  <c r="G7" i="16"/>
  <c r="H7" i="16"/>
  <c r="I7" i="16"/>
  <c r="J7" i="16"/>
  <c r="K7" i="16"/>
  <c r="L7" i="16"/>
  <c r="M7" i="16"/>
  <c r="N7" i="16"/>
  <c r="O7" i="16"/>
  <c r="P7" i="16"/>
  <c r="Q7" i="16"/>
  <c r="R7" i="16"/>
  <c r="S7" i="16"/>
  <c r="T7" i="16"/>
  <c r="U7" i="16"/>
  <c r="V7" i="16"/>
  <c r="W7" i="16"/>
  <c r="X7" i="16"/>
  <c r="E7" i="16"/>
  <c r="A27" i="8"/>
  <c r="C25" i="8"/>
  <c r="D25" i="8"/>
  <c r="E25" i="8"/>
  <c r="F25" i="8"/>
  <c r="G25" i="8"/>
  <c r="H25" i="8"/>
  <c r="I25" i="8"/>
  <c r="J25" i="8"/>
  <c r="K25" i="8"/>
  <c r="L25" i="8"/>
  <c r="M25" i="8"/>
  <c r="N25" i="8"/>
  <c r="O25" i="8"/>
  <c r="P25" i="8"/>
  <c r="Q25" i="8"/>
  <c r="R25" i="8"/>
  <c r="S25" i="8"/>
  <c r="T25" i="8"/>
  <c r="U25" i="8"/>
  <c r="V25" i="8"/>
  <c r="C26" i="8"/>
  <c r="D26" i="8"/>
  <c r="E26" i="8"/>
  <c r="F26" i="8"/>
  <c r="G26" i="8"/>
  <c r="H26" i="8"/>
  <c r="I26" i="8"/>
  <c r="J26" i="8"/>
  <c r="K26" i="8"/>
  <c r="L26" i="8"/>
  <c r="M26" i="8"/>
  <c r="N26" i="8"/>
  <c r="O26" i="8"/>
  <c r="P26" i="8"/>
  <c r="Q26" i="8"/>
  <c r="R26" i="8"/>
  <c r="S26" i="8"/>
  <c r="T26" i="8"/>
  <c r="U26" i="8"/>
  <c r="V26" i="8"/>
  <c r="B26" i="8"/>
  <c r="B25" i="8"/>
  <c r="C24" i="8"/>
  <c r="D24" i="8"/>
  <c r="E24" i="8"/>
  <c r="F24" i="8"/>
  <c r="G24" i="8"/>
  <c r="H24" i="8"/>
  <c r="I24" i="8"/>
  <c r="J24" i="8"/>
  <c r="K24" i="8"/>
  <c r="L24" i="8"/>
  <c r="M24" i="8"/>
  <c r="N24" i="8"/>
  <c r="O24" i="8"/>
  <c r="P24" i="8"/>
  <c r="Q24" i="8"/>
  <c r="R24" i="8"/>
  <c r="S24" i="8"/>
  <c r="T24" i="8"/>
  <c r="U24" i="8"/>
  <c r="V24" i="8"/>
  <c r="B24" i="8"/>
  <c r="C19" i="8"/>
  <c r="D19" i="8"/>
  <c r="E19" i="8"/>
  <c r="F19" i="8"/>
  <c r="G19" i="8"/>
  <c r="H19" i="8"/>
  <c r="I19" i="8"/>
  <c r="J19" i="8"/>
  <c r="K19" i="8"/>
  <c r="L19" i="8"/>
  <c r="M19" i="8"/>
  <c r="N19" i="8"/>
  <c r="O19" i="8"/>
  <c r="P19" i="8"/>
  <c r="Q19" i="8"/>
  <c r="R19" i="8"/>
  <c r="S19" i="8"/>
  <c r="T19" i="8"/>
  <c r="U19" i="8"/>
  <c r="V19" i="8"/>
  <c r="C20" i="8"/>
  <c r="D20" i="8"/>
  <c r="E20" i="8"/>
  <c r="F20" i="8"/>
  <c r="G20" i="8"/>
  <c r="H20" i="8"/>
  <c r="I20" i="8"/>
  <c r="J20" i="8"/>
  <c r="K20" i="8"/>
  <c r="L20" i="8"/>
  <c r="M20" i="8"/>
  <c r="N20" i="8"/>
  <c r="O20" i="8"/>
  <c r="P20" i="8"/>
  <c r="Q20" i="8"/>
  <c r="R20" i="8"/>
  <c r="S20" i="8"/>
  <c r="T20" i="8"/>
  <c r="U20" i="8"/>
  <c r="V20" i="8"/>
  <c r="B20" i="8"/>
  <c r="B19" i="8"/>
  <c r="C18" i="8"/>
  <c r="D18" i="8"/>
  <c r="E18" i="8"/>
  <c r="F18" i="8"/>
  <c r="G18" i="8"/>
  <c r="H18" i="8"/>
  <c r="I18" i="8"/>
  <c r="J18" i="8"/>
  <c r="K18" i="8"/>
  <c r="L18" i="8"/>
  <c r="M18" i="8"/>
  <c r="N18" i="8"/>
  <c r="O18" i="8"/>
  <c r="P18" i="8"/>
  <c r="Q18" i="8"/>
  <c r="R18" i="8"/>
  <c r="S18" i="8"/>
  <c r="T18" i="8"/>
  <c r="U18" i="8"/>
  <c r="V18" i="8"/>
  <c r="B18" i="8"/>
  <c r="C16" i="8"/>
  <c r="D16" i="8"/>
  <c r="E16" i="8"/>
  <c r="F16" i="8"/>
  <c r="G16" i="8"/>
  <c r="H16" i="8"/>
  <c r="I16" i="8"/>
  <c r="J16" i="8"/>
  <c r="K16" i="8"/>
  <c r="L16" i="8"/>
  <c r="M16" i="8"/>
  <c r="N16" i="8"/>
  <c r="O16" i="8"/>
  <c r="P16" i="8"/>
  <c r="Q16" i="8"/>
  <c r="R16" i="8"/>
  <c r="S16" i="8"/>
  <c r="T16" i="8"/>
  <c r="U16" i="8"/>
  <c r="V16" i="8"/>
  <c r="C17" i="8"/>
  <c r="D17" i="8"/>
  <c r="E17" i="8"/>
  <c r="F17" i="8"/>
  <c r="G17" i="8"/>
  <c r="H17" i="8"/>
  <c r="I17" i="8"/>
  <c r="J17" i="8"/>
  <c r="K17" i="8"/>
  <c r="L17" i="8"/>
  <c r="M17" i="8"/>
  <c r="N17" i="8"/>
  <c r="O17" i="8"/>
  <c r="P17" i="8"/>
  <c r="Q17" i="8"/>
  <c r="R17" i="8"/>
  <c r="S17" i="8"/>
  <c r="T17" i="8"/>
  <c r="U17" i="8"/>
  <c r="V17" i="8"/>
  <c r="B17" i="8"/>
  <c r="B16" i="8"/>
  <c r="C15" i="8"/>
  <c r="D15" i="8"/>
  <c r="E15" i="8"/>
  <c r="F15" i="8"/>
  <c r="G15" i="8"/>
  <c r="H15" i="8"/>
  <c r="I15" i="8"/>
  <c r="J15" i="8"/>
  <c r="K15" i="8"/>
  <c r="L15" i="8"/>
  <c r="M15" i="8"/>
  <c r="N15" i="8"/>
  <c r="O15" i="8"/>
  <c r="P15" i="8"/>
  <c r="Q15" i="8"/>
  <c r="R15" i="8"/>
  <c r="S15" i="8"/>
  <c r="T15" i="8"/>
  <c r="U15" i="8"/>
  <c r="V15" i="8"/>
  <c r="B15" i="8"/>
  <c r="C14" i="8"/>
  <c r="B13" i="8"/>
  <c r="B14" i="8"/>
  <c r="B12" i="8"/>
  <c r="B11" i="8"/>
  <c r="C9" i="8"/>
  <c r="D9" i="8"/>
  <c r="E9" i="8"/>
  <c r="F9" i="8"/>
  <c r="G9" i="8"/>
  <c r="H9" i="8"/>
  <c r="I9" i="8"/>
  <c r="J9" i="8"/>
  <c r="K9" i="8"/>
  <c r="L9" i="8"/>
  <c r="M9" i="8"/>
  <c r="N9" i="8"/>
  <c r="O9" i="8"/>
  <c r="P9" i="8"/>
  <c r="Q9" i="8"/>
  <c r="R9" i="8"/>
  <c r="S9" i="8"/>
  <c r="T9" i="8"/>
  <c r="U9" i="8"/>
  <c r="V9" i="8"/>
  <c r="B9" i="8"/>
  <c r="C7" i="8"/>
  <c r="D7" i="8"/>
  <c r="E7" i="8"/>
  <c r="F7" i="8"/>
  <c r="G7" i="8"/>
  <c r="H7" i="8"/>
  <c r="I7" i="8"/>
  <c r="J7" i="8"/>
  <c r="K7" i="8"/>
  <c r="L7" i="8"/>
  <c r="M7" i="8"/>
  <c r="N7" i="8"/>
  <c r="O7" i="8"/>
  <c r="P7" i="8"/>
  <c r="Q7" i="8"/>
  <c r="R7" i="8"/>
  <c r="S7" i="8"/>
  <c r="T7" i="8"/>
  <c r="U7" i="8"/>
  <c r="V7" i="8"/>
  <c r="C8" i="8"/>
  <c r="D8" i="8"/>
  <c r="E8" i="8"/>
  <c r="F8" i="8"/>
  <c r="G8" i="8"/>
  <c r="H8" i="8"/>
  <c r="I8" i="8"/>
  <c r="J8" i="8"/>
  <c r="K8" i="8"/>
  <c r="L8" i="8"/>
  <c r="M8" i="8"/>
  <c r="N8" i="8"/>
  <c r="O8" i="8"/>
  <c r="P8" i="8"/>
  <c r="Q8" i="8"/>
  <c r="R8" i="8"/>
  <c r="S8" i="8"/>
  <c r="T8" i="8"/>
  <c r="U8" i="8"/>
  <c r="V8" i="8"/>
  <c r="B8" i="8"/>
  <c r="B7" i="8"/>
  <c r="C6" i="8"/>
  <c r="D6" i="8"/>
  <c r="E6" i="8"/>
  <c r="F6" i="8"/>
  <c r="G6" i="8"/>
  <c r="H6" i="8"/>
  <c r="I6" i="8"/>
  <c r="J6" i="8"/>
  <c r="K6" i="8"/>
  <c r="L6" i="8"/>
  <c r="M6" i="8"/>
  <c r="N6" i="8"/>
  <c r="O6" i="8"/>
  <c r="P6" i="8"/>
  <c r="Q6" i="8"/>
  <c r="R6" i="8"/>
  <c r="S6" i="8"/>
  <c r="T6" i="8"/>
  <c r="U6" i="8"/>
  <c r="V6" i="8"/>
  <c r="B6" i="8"/>
  <c r="Y7" i="26"/>
  <c r="G7" i="26"/>
  <c r="H7" i="26"/>
  <c r="I7" i="26"/>
  <c r="J7" i="26"/>
  <c r="K7" i="26"/>
  <c r="L7" i="26"/>
  <c r="M7" i="26"/>
  <c r="N7" i="26"/>
  <c r="O7" i="26"/>
  <c r="P7" i="26"/>
  <c r="Q7" i="26"/>
  <c r="R7" i="26"/>
  <c r="S7" i="26"/>
  <c r="T7" i="26"/>
  <c r="U7" i="26"/>
  <c r="V7" i="26"/>
  <c r="W7" i="26"/>
  <c r="X7" i="26"/>
  <c r="F7" i="26"/>
  <c r="G7" i="25"/>
  <c r="H7" i="25"/>
  <c r="I7" i="25"/>
  <c r="J7" i="25"/>
  <c r="K7" i="25"/>
  <c r="L7" i="25"/>
  <c r="M7" i="25"/>
  <c r="N7" i="25"/>
  <c r="O7" i="25"/>
  <c r="P7" i="25"/>
  <c r="Q7" i="25"/>
  <c r="R7" i="25"/>
  <c r="S7" i="25"/>
  <c r="T7" i="25"/>
  <c r="U7" i="25"/>
  <c r="V7" i="25"/>
  <c r="W7" i="25"/>
  <c r="X7" i="25"/>
  <c r="F7" i="25"/>
  <c r="F8" i="25"/>
  <c r="G7" i="31"/>
  <c r="H7" i="31"/>
  <c r="I7" i="31"/>
  <c r="J7" i="31"/>
  <c r="K7" i="31"/>
  <c r="L7" i="31"/>
  <c r="M7" i="31"/>
  <c r="N7" i="31"/>
  <c r="O7" i="31"/>
  <c r="P7" i="31"/>
  <c r="Q7" i="31"/>
  <c r="R7" i="31"/>
  <c r="S7" i="31"/>
  <c r="T7" i="31"/>
  <c r="U7" i="31"/>
  <c r="V7" i="31"/>
  <c r="W7" i="31"/>
  <c r="X7" i="31"/>
  <c r="Y7" i="11"/>
  <c r="G7" i="11"/>
  <c r="H7" i="11"/>
  <c r="I7" i="11"/>
  <c r="J7" i="11"/>
  <c r="K7" i="11"/>
  <c r="L7" i="11"/>
  <c r="M7" i="11"/>
  <c r="N7" i="11"/>
  <c r="O7" i="11"/>
  <c r="P7" i="11"/>
  <c r="Q7" i="11"/>
  <c r="R7" i="11"/>
  <c r="S7" i="11"/>
  <c r="T7" i="11"/>
  <c r="U7" i="11"/>
  <c r="V7" i="11"/>
  <c r="W7" i="11"/>
  <c r="X7" i="11"/>
  <c r="F7" i="11"/>
  <c r="F13" i="23"/>
  <c r="G13" i="23"/>
  <c r="H13" i="23"/>
  <c r="I13" i="23"/>
  <c r="J13" i="23"/>
  <c r="K13" i="23"/>
  <c r="L13" i="23"/>
  <c r="M13" i="23"/>
  <c r="N13" i="23"/>
  <c r="O13" i="23"/>
  <c r="P13" i="23"/>
  <c r="Q13" i="23"/>
  <c r="R13" i="23"/>
  <c r="S13" i="23"/>
  <c r="T13" i="23"/>
  <c r="U13" i="23"/>
  <c r="V13" i="23"/>
  <c r="W13" i="23"/>
  <c r="X13" i="23"/>
  <c r="Y13" i="23"/>
  <c r="E13" i="23"/>
  <c r="F7" i="23"/>
  <c r="G7" i="23"/>
  <c r="H7" i="23"/>
  <c r="I7" i="23"/>
  <c r="J7" i="23"/>
  <c r="K7" i="23"/>
  <c r="L7" i="23"/>
  <c r="M7" i="23"/>
  <c r="N7" i="23"/>
  <c r="O7" i="23"/>
  <c r="P7" i="23"/>
  <c r="Q7" i="23"/>
  <c r="R7" i="23"/>
  <c r="S7" i="23"/>
  <c r="T7" i="23"/>
  <c r="U7" i="23"/>
  <c r="V7" i="23"/>
  <c r="W7" i="23"/>
  <c r="X7" i="23"/>
  <c r="Y7" i="23"/>
  <c r="E13" i="35"/>
  <c r="I12" i="35"/>
  <c r="H12" i="35"/>
  <c r="F12" i="35"/>
  <c r="G11" i="35"/>
  <c r="O11" i="23"/>
  <c r="N11" i="23"/>
  <c r="M11" i="23"/>
  <c r="K11" i="23"/>
  <c r="J11" i="23"/>
  <c r="I11" i="23"/>
  <c r="G11" i="23"/>
  <c r="B13" i="35" l="1"/>
  <c r="B12" i="35"/>
  <c r="B11" i="35"/>
  <c r="B10" i="35"/>
  <c r="B9" i="35"/>
  <c r="B8" i="35"/>
  <c r="B4" i="35"/>
  <c r="B12" i="23"/>
  <c r="B11" i="23"/>
  <c r="B10" i="23"/>
  <c r="B9" i="23"/>
  <c r="B8" i="23"/>
  <c r="B4" i="23"/>
  <c r="B9" i="16"/>
  <c r="B8" i="16"/>
  <c r="B4" i="16"/>
  <c r="B10" i="34"/>
  <c r="B9" i="34"/>
  <c r="B8" i="34"/>
  <c r="B4" i="34"/>
  <c r="B9" i="21"/>
  <c r="B8" i="21"/>
  <c r="B4" i="21"/>
  <c r="B9" i="20"/>
  <c r="B8" i="20"/>
  <c r="B4" i="20"/>
  <c r="B9" i="19"/>
  <c r="B8" i="19"/>
  <c r="B4" i="19"/>
  <c r="A21" i="8" s="1"/>
  <c r="A23" i="9" s="1"/>
  <c r="A22" i="36" s="1"/>
  <c r="B9" i="26"/>
  <c r="B8" i="26"/>
  <c r="B4" i="26"/>
  <c r="B9" i="25"/>
  <c r="B8" i="25"/>
  <c r="B4" i="25"/>
  <c r="B10" i="32"/>
  <c r="B9" i="32"/>
  <c r="B8" i="32"/>
  <c r="B4" i="32"/>
  <c r="B8" i="31"/>
  <c r="B4" i="31"/>
  <c r="B4" i="11"/>
  <c r="B8" i="11"/>
  <c r="A19" i="9"/>
  <c r="A18" i="36" s="1"/>
  <c r="A24" i="9"/>
  <c r="A23" i="36" s="1"/>
  <c r="A25" i="9"/>
  <c r="A24" i="36" s="1"/>
  <c r="A29" i="9"/>
  <c r="A28" i="36" s="1"/>
  <c r="A52" i="9"/>
  <c r="A49" i="8"/>
  <c r="A51" i="9" s="1"/>
  <c r="A50" i="36" s="1"/>
  <c r="A48" i="8"/>
  <c r="A50" i="9" s="1"/>
  <c r="A49" i="36" s="1"/>
  <c r="A47" i="8"/>
  <c r="A49" i="9" s="1"/>
  <c r="A48" i="36" s="1"/>
  <c r="A46" i="8"/>
  <c r="A48" i="9" s="1"/>
  <c r="A47" i="36" s="1"/>
  <c r="A45" i="8"/>
  <c r="A47" i="9" s="1"/>
  <c r="A46" i="36" s="1"/>
  <c r="A44" i="8"/>
  <c r="A46" i="9" s="1"/>
  <c r="A45" i="36" s="1"/>
  <c r="A43" i="8"/>
  <c r="A45" i="9" s="1"/>
  <c r="A44" i="36" s="1"/>
  <c r="A42" i="8"/>
  <c r="A44" i="9" s="1"/>
  <c r="A43" i="36" s="1"/>
  <c r="A41" i="8"/>
  <c r="A43" i="9" s="1"/>
  <c r="A42" i="36" s="1"/>
  <c r="A40" i="8"/>
  <c r="A42" i="9" s="1"/>
  <c r="A41" i="36" s="1"/>
  <c r="A39" i="8"/>
  <c r="A41" i="9" s="1"/>
  <c r="A40" i="36" s="1"/>
  <c r="A38" i="8"/>
  <c r="A40" i="9" s="1"/>
  <c r="A39" i="36" s="1"/>
  <c r="A37" i="8"/>
  <c r="A39" i="9" s="1"/>
  <c r="A38" i="36" s="1"/>
  <c r="A36" i="8"/>
  <c r="A38" i="9" s="1"/>
  <c r="A37" i="36" s="1"/>
  <c r="A35" i="8"/>
  <c r="A37" i="9" s="1"/>
  <c r="A36" i="36" s="1"/>
  <c r="A34" i="8"/>
  <c r="A36" i="9" s="1"/>
  <c r="A35" i="36" s="1"/>
  <c r="A33" i="8"/>
  <c r="A35" i="9" s="1"/>
  <c r="A34" i="36" s="1"/>
  <c r="A32" i="8"/>
  <c r="A34" i="9" s="1"/>
  <c r="A33" i="36" s="1"/>
  <c r="A31" i="8"/>
  <c r="A33" i="9" s="1"/>
  <c r="A32" i="36" s="1"/>
  <c r="A30" i="8"/>
  <c r="A32" i="9" s="1"/>
  <c r="A31" i="36" s="1"/>
  <c r="A29" i="8"/>
  <c r="A31" i="9" s="1"/>
  <c r="A30" i="36" s="1"/>
  <c r="A28" i="8"/>
  <c r="A30" i="9" s="1"/>
  <c r="A29" i="36" s="1"/>
  <c r="A26" i="8"/>
  <c r="A28" i="9" s="1"/>
  <c r="A27" i="36" s="1"/>
  <c r="A25" i="8"/>
  <c r="A27" i="9" s="1"/>
  <c r="A26" i="36" s="1"/>
  <c r="A24" i="8"/>
  <c r="A26" i="9" s="1"/>
  <c r="A25" i="36" s="1"/>
  <c r="A20" i="8"/>
  <c r="A22" i="9" s="1"/>
  <c r="A21" i="36" s="1"/>
  <c r="A19" i="8"/>
  <c r="A21" i="9" s="1"/>
  <c r="A20" i="36" s="1"/>
  <c r="A18" i="8"/>
  <c r="A20" i="9" s="1"/>
  <c r="A19" i="36" s="1"/>
  <c r="A16" i="8"/>
  <c r="A18" i="9" s="1"/>
  <c r="A17" i="36" s="1"/>
  <c r="A15" i="8"/>
  <c r="A17" i="9" s="1"/>
  <c r="A16" i="36" s="1"/>
  <c r="A15" i="36"/>
  <c r="A13" i="8"/>
  <c r="A15" i="9" s="1"/>
  <c r="A14" i="36" s="1"/>
  <c r="A12" i="8"/>
  <c r="A14" i="9" s="1"/>
  <c r="A13" i="36" s="1"/>
  <c r="A11" i="8"/>
  <c r="A13" i="9" s="1"/>
  <c r="A12" i="36" s="1"/>
  <c r="A10" i="8"/>
  <c r="A12" i="9" s="1"/>
  <c r="A11" i="36" s="1"/>
  <c r="A9" i="8"/>
  <c r="A11" i="9" s="1"/>
  <c r="A10" i="36" s="1"/>
  <c r="A8" i="8"/>
  <c r="A10" i="9" s="1"/>
  <c r="A9" i="36" s="1"/>
  <c r="A7" i="8"/>
  <c r="A9" i="9" s="1"/>
  <c r="A8" i="36" s="1"/>
  <c r="A6" i="8"/>
  <c r="A8" i="9" s="1"/>
  <c r="A7" i="36" s="1"/>
  <c r="F10" i="16" l="1"/>
  <c r="G10" i="16"/>
  <c r="H10" i="16"/>
  <c r="I10" i="16"/>
  <c r="J10" i="16"/>
  <c r="K10" i="16"/>
  <c r="L10" i="16"/>
  <c r="M10" i="16"/>
  <c r="N10" i="16"/>
  <c r="O10" i="16"/>
  <c r="P10" i="16"/>
  <c r="Q10" i="16"/>
  <c r="R10" i="16"/>
  <c r="S10" i="16"/>
  <c r="T10" i="16"/>
  <c r="U10" i="16"/>
  <c r="V10" i="16"/>
  <c r="W10" i="16"/>
  <c r="X10" i="16"/>
  <c r="V14" i="35"/>
  <c r="W14" i="35"/>
  <c r="S14" i="35"/>
  <c r="Q14" i="35"/>
  <c r="M14" i="35"/>
  <c r="N14" i="35"/>
  <c r="J14" i="35"/>
  <c r="W10" i="21"/>
  <c r="W7" i="21"/>
  <c r="T10" i="21"/>
  <c r="T7" i="21"/>
  <c r="T10" i="11"/>
  <c r="E7" i="31"/>
  <c r="E9" i="31"/>
  <c r="H102" i="23"/>
  <c r="H101" i="23"/>
  <c r="C100" i="23"/>
  <c r="H100" i="23" s="1"/>
  <c r="C99" i="23"/>
  <c r="H99" i="23" s="1"/>
  <c r="H98" i="23"/>
  <c r="H97" i="23"/>
  <c r="H96" i="23"/>
  <c r="H95" i="23"/>
  <c r="H94" i="23"/>
  <c r="H93" i="23"/>
  <c r="H92" i="23"/>
  <c r="H91" i="23"/>
  <c r="H90" i="23"/>
  <c r="H89" i="23"/>
  <c r="H88" i="23"/>
  <c r="H87" i="23"/>
  <c r="E44" i="9" l="1"/>
  <c r="H104" i="23"/>
  <c r="F12" i="23" l="1"/>
  <c r="E12" i="23"/>
  <c r="G12" i="23"/>
  <c r="H12" i="23" l="1"/>
  <c r="B10" i="8"/>
  <c r="I12" i="23" l="1"/>
  <c r="C44" i="9"/>
  <c r="H112" i="35"/>
  <c r="H111" i="35"/>
  <c r="H110" i="35"/>
  <c r="H108" i="35"/>
  <c r="H100" i="35"/>
  <c r="H99" i="35"/>
  <c r="H98" i="35"/>
  <c r="H97" i="35"/>
  <c r="H96" i="35"/>
  <c r="H95" i="35"/>
  <c r="H94" i="35"/>
  <c r="H93" i="35"/>
  <c r="H92" i="35"/>
  <c r="H83" i="35"/>
  <c r="H82" i="35"/>
  <c r="H81" i="35"/>
  <c r="H80" i="35"/>
  <c r="H79" i="35"/>
  <c r="H78" i="35"/>
  <c r="H77" i="35"/>
  <c r="H76" i="35"/>
  <c r="H75" i="35"/>
  <c r="H67" i="35"/>
  <c r="H66" i="35"/>
  <c r="H65" i="35"/>
  <c r="H58" i="35"/>
  <c r="H56" i="35"/>
  <c r="H55" i="35"/>
  <c r="H53" i="35"/>
  <c r="H40" i="35"/>
  <c r="H39" i="35"/>
  <c r="H38" i="35"/>
  <c r="H37" i="35"/>
  <c r="H36" i="35"/>
  <c r="H35" i="35"/>
  <c r="H34" i="35"/>
  <c r="H25" i="35"/>
  <c r="H24" i="35"/>
  <c r="H23" i="35"/>
  <c r="H22" i="35"/>
  <c r="H21" i="35"/>
  <c r="H20" i="35"/>
  <c r="H19" i="35"/>
  <c r="B106" i="35"/>
  <c r="B90" i="35"/>
  <c r="B73" i="35"/>
  <c r="B51" i="35"/>
  <c r="B32" i="35"/>
  <c r="B17" i="35"/>
  <c r="E76" i="34"/>
  <c r="H76" i="34" s="1"/>
  <c r="E75" i="34"/>
  <c r="H75" i="34" s="1"/>
  <c r="E74" i="34"/>
  <c r="H74" i="34" s="1"/>
  <c r="E73" i="34"/>
  <c r="H73" i="34" s="1"/>
  <c r="C73" i="34"/>
  <c r="E72" i="34"/>
  <c r="C72" i="34"/>
  <c r="H72" i="34" s="1"/>
  <c r="E71" i="34"/>
  <c r="H71" i="34" s="1"/>
  <c r="H70" i="34"/>
  <c r="E69" i="34"/>
  <c r="H69" i="34" s="1"/>
  <c r="H68" i="34"/>
  <c r="E67" i="34"/>
  <c r="H67" i="34" s="1"/>
  <c r="E66" i="34"/>
  <c r="H66" i="34" s="1"/>
  <c r="E65" i="34"/>
  <c r="H65" i="34" s="1"/>
  <c r="E64" i="34"/>
  <c r="H64" i="34" s="1"/>
  <c r="E63" i="34"/>
  <c r="H63" i="34" s="1"/>
  <c r="B61" i="34"/>
  <c r="E55" i="34"/>
  <c r="H55" i="34" s="1"/>
  <c r="E54" i="34"/>
  <c r="H54" i="34" s="1"/>
  <c r="H53" i="34" s="1"/>
  <c r="H52" i="34"/>
  <c r="H51" i="34"/>
  <c r="H50" i="34" s="1"/>
  <c r="H49" i="34" s="1"/>
  <c r="H48" i="34" s="1"/>
  <c r="E46" i="34"/>
  <c r="C46" i="34"/>
  <c r="E45" i="34"/>
  <c r="C45" i="34"/>
  <c r="H45" i="34" s="1"/>
  <c r="E44" i="34"/>
  <c r="C44" i="34"/>
  <c r="E43" i="34"/>
  <c r="C43" i="34"/>
  <c r="E42" i="34"/>
  <c r="C42" i="34"/>
  <c r="E41" i="34"/>
  <c r="H41" i="34" s="1"/>
  <c r="H40" i="34"/>
  <c r="E39" i="34"/>
  <c r="H39" i="34" s="1"/>
  <c r="E38" i="34"/>
  <c r="H38" i="34" s="1"/>
  <c r="E37" i="34"/>
  <c r="H37" i="34" s="1"/>
  <c r="E36" i="34"/>
  <c r="H36" i="34" s="1"/>
  <c r="E35" i="34"/>
  <c r="H35" i="34" s="1"/>
  <c r="B33" i="34"/>
  <c r="E27" i="34"/>
  <c r="H27" i="34" s="1"/>
  <c r="E26" i="34"/>
  <c r="H26" i="34" s="1"/>
  <c r="E25" i="34"/>
  <c r="H25" i="34" s="1"/>
  <c r="E24" i="34"/>
  <c r="H24" i="34" s="1"/>
  <c r="H23" i="34"/>
  <c r="E22" i="34"/>
  <c r="H22" i="34" s="1"/>
  <c r="H21" i="34"/>
  <c r="E20" i="34"/>
  <c r="C20" i="34"/>
  <c r="H20" i="34" s="1"/>
  <c r="E19" i="34"/>
  <c r="C19" i="34"/>
  <c r="H19" i="34" s="1"/>
  <c r="E18" i="34"/>
  <c r="H18" i="34" s="1"/>
  <c r="E17" i="34"/>
  <c r="H17" i="34" s="1"/>
  <c r="H16" i="34"/>
  <c r="E16" i="34"/>
  <c r="B14" i="34"/>
  <c r="E11" i="34"/>
  <c r="E7" i="34"/>
  <c r="D44" i="9" l="1"/>
  <c r="H109" i="35"/>
  <c r="H114" i="35" s="1"/>
  <c r="H57" i="35"/>
  <c r="H62" i="35"/>
  <c r="H42" i="34"/>
  <c r="H46" i="34"/>
  <c r="H43" i="34"/>
  <c r="H57" i="34" s="1"/>
  <c r="H59" i="35"/>
  <c r="H61" i="35"/>
  <c r="H60" i="35"/>
  <c r="H64" i="35"/>
  <c r="H63" i="35"/>
  <c r="H54" i="35"/>
  <c r="H29" i="34"/>
  <c r="G8" i="34" s="1"/>
  <c r="H44" i="34"/>
  <c r="H102" i="35"/>
  <c r="H28" i="35"/>
  <c r="E8" i="35" s="1"/>
  <c r="H86" i="35"/>
  <c r="F11" i="35" s="1"/>
  <c r="H47" i="35"/>
  <c r="H79" i="34"/>
  <c r="F10" i="34" s="1"/>
  <c r="H69" i="35" l="1"/>
  <c r="I69" i="35" s="1"/>
  <c r="F10" i="35" s="1"/>
  <c r="F8" i="34"/>
  <c r="F9" i="35"/>
  <c r="I47" i="35"/>
  <c r="E9" i="35" s="1"/>
  <c r="F13" i="35"/>
  <c r="I102" i="35"/>
  <c r="E12" i="35" s="1"/>
  <c r="G12" i="35"/>
  <c r="G9" i="35"/>
  <c r="X11" i="35"/>
  <c r="F8" i="35"/>
  <c r="G10" i="34"/>
  <c r="N8" i="34"/>
  <c r="W8" i="34"/>
  <c r="H8" i="34"/>
  <c r="T8" i="34"/>
  <c r="Q8" i="34"/>
  <c r="G9" i="34"/>
  <c r="I57" i="34"/>
  <c r="F9" i="34" s="1"/>
  <c r="I10" i="35" l="1"/>
  <c r="H9" i="34"/>
  <c r="H10" i="34"/>
  <c r="F14" i="35"/>
  <c r="E14" i="35"/>
  <c r="T11" i="35"/>
  <c r="K12" i="35"/>
  <c r="G7" i="34"/>
  <c r="G14" i="35"/>
  <c r="H9" i="35"/>
  <c r="G11" i="34"/>
  <c r="F7" i="34"/>
  <c r="I8" i="34"/>
  <c r="F11" i="34"/>
  <c r="L10" i="35" l="1"/>
  <c r="I14" i="35"/>
  <c r="P11" i="35"/>
  <c r="I9" i="34"/>
  <c r="I10" i="34"/>
  <c r="H11" i="34"/>
  <c r="H7" i="34"/>
  <c r="P12" i="35"/>
  <c r="T12" i="35"/>
  <c r="K14" i="35"/>
  <c r="O10" i="35"/>
  <c r="P14" i="35"/>
  <c r="J8" i="34"/>
  <c r="I7" i="34"/>
  <c r="L11" i="35" l="1"/>
  <c r="M9" i="34"/>
  <c r="I11" i="34"/>
  <c r="J10" i="34"/>
  <c r="X12" i="35"/>
  <c r="T14" i="35"/>
  <c r="H11" i="35"/>
  <c r="O14" i="35"/>
  <c r="R10" i="35"/>
  <c r="L14" i="35"/>
  <c r="L8" i="34"/>
  <c r="J11" i="34"/>
  <c r="J7" i="34"/>
  <c r="R14" i="35" l="1"/>
  <c r="N9" i="34"/>
  <c r="K10" i="34"/>
  <c r="H14" i="35"/>
  <c r="U10" i="35"/>
  <c r="Y8" i="34"/>
  <c r="L10" i="34" l="1"/>
  <c r="K11" i="34"/>
  <c r="K7" i="34"/>
  <c r="O9" i="34"/>
  <c r="U14" i="35"/>
  <c r="X10" i="35"/>
  <c r="P9" i="34" l="1"/>
  <c r="M10" i="34"/>
  <c r="L7" i="34"/>
  <c r="L11" i="34"/>
  <c r="X14" i="35"/>
  <c r="Y14" i="35" s="1"/>
  <c r="T9" i="34" l="1"/>
  <c r="N10" i="34"/>
  <c r="M11" i="34"/>
  <c r="M7" i="34"/>
  <c r="O10" i="34" l="1"/>
  <c r="N11" i="34"/>
  <c r="N7" i="34"/>
  <c r="U9" i="34"/>
  <c r="V9" i="34" l="1"/>
  <c r="O7" i="34"/>
  <c r="P10" i="34"/>
  <c r="O11" i="34"/>
  <c r="Q10" i="34" l="1"/>
  <c r="P7" i="34"/>
  <c r="P11" i="34"/>
  <c r="W9" i="34"/>
  <c r="Y9" i="34"/>
  <c r="R10" i="34" l="1"/>
  <c r="Q11" i="34"/>
  <c r="Q7" i="34"/>
  <c r="R11" i="34" l="1"/>
  <c r="R7" i="34"/>
  <c r="S10" i="34"/>
  <c r="S11" i="34" l="1"/>
  <c r="T10" i="34"/>
  <c r="S7" i="34"/>
  <c r="T7" i="34" l="1"/>
  <c r="U10" i="34"/>
  <c r="T11" i="34"/>
  <c r="V10" i="34" l="1"/>
  <c r="U11" i="34"/>
  <c r="U7" i="34"/>
  <c r="V7" i="34" l="1"/>
  <c r="V11" i="34"/>
  <c r="W10" i="34"/>
  <c r="H52" i="20"/>
  <c r="E52" i="20"/>
  <c r="H44" i="20"/>
  <c r="H28" i="20"/>
  <c r="H20" i="20"/>
  <c r="G82" i="26"/>
  <c r="G83" i="26"/>
  <c r="G84" i="26"/>
  <c r="G85" i="26"/>
  <c r="G86" i="26"/>
  <c r="G87" i="26"/>
  <c r="G81" i="26"/>
  <c r="G79" i="26"/>
  <c r="G90" i="26" s="1"/>
  <c r="G77" i="26"/>
  <c r="G75" i="26"/>
  <c r="G56" i="26"/>
  <c r="G57" i="26"/>
  <c r="G58" i="26"/>
  <c r="G59" i="26"/>
  <c r="G60" i="26"/>
  <c r="G61" i="26"/>
  <c r="G62" i="26"/>
  <c r="G63" i="26"/>
  <c r="G64" i="26"/>
  <c r="G65" i="26"/>
  <c r="G66" i="26"/>
  <c r="G67" i="26"/>
  <c r="G68" i="26"/>
  <c r="G69" i="26"/>
  <c r="G70" i="26"/>
  <c r="G71" i="26"/>
  <c r="G72" i="26"/>
  <c r="G73" i="26"/>
  <c r="G74" i="26"/>
  <c r="G76" i="26"/>
  <c r="G55" i="26"/>
  <c r="G37" i="26"/>
  <c r="G38" i="26"/>
  <c r="G39" i="26"/>
  <c r="G40" i="26"/>
  <c r="G41" i="26"/>
  <c r="G49" i="26" s="1"/>
  <c r="G42" i="26"/>
  <c r="G43" i="26"/>
  <c r="G44" i="26"/>
  <c r="G45" i="26"/>
  <c r="G46" i="26"/>
  <c r="G36" i="26"/>
  <c r="G34" i="26"/>
  <c r="G17" i="26"/>
  <c r="G18" i="26"/>
  <c r="G19" i="26"/>
  <c r="G20" i="26"/>
  <c r="G21" i="26"/>
  <c r="G22" i="26"/>
  <c r="G23" i="26"/>
  <c r="G24" i="26"/>
  <c r="G25" i="26"/>
  <c r="G26" i="26"/>
  <c r="G27" i="26"/>
  <c r="G28" i="26"/>
  <c r="G29" i="26"/>
  <c r="G30" i="26"/>
  <c r="G31" i="26"/>
  <c r="G32" i="26"/>
  <c r="G33" i="26"/>
  <c r="G16" i="26"/>
  <c r="G70" i="25"/>
  <c r="G71" i="25"/>
  <c r="G72" i="25"/>
  <c r="G73" i="25"/>
  <c r="G74" i="25"/>
  <c r="G75" i="25"/>
  <c r="G76" i="25"/>
  <c r="G68" i="25"/>
  <c r="G66" i="25"/>
  <c r="G65" i="25"/>
  <c r="G64" i="25"/>
  <c r="G48" i="25"/>
  <c r="G49" i="25"/>
  <c r="G50" i="25"/>
  <c r="G51" i="25"/>
  <c r="G52" i="25"/>
  <c r="G53" i="25"/>
  <c r="G54" i="25"/>
  <c r="G55" i="25"/>
  <c r="G56" i="25"/>
  <c r="G57" i="25"/>
  <c r="G58" i="25"/>
  <c r="G59" i="25"/>
  <c r="G60" i="25"/>
  <c r="G61" i="25"/>
  <c r="G62" i="25"/>
  <c r="G63" i="25"/>
  <c r="G67" i="25"/>
  <c r="G47" i="25"/>
  <c r="G33" i="25"/>
  <c r="G34" i="25"/>
  <c r="G35" i="25"/>
  <c r="G36" i="25"/>
  <c r="G37" i="25"/>
  <c r="G38" i="25"/>
  <c r="G31" i="25"/>
  <c r="G17" i="25"/>
  <c r="G18" i="25"/>
  <c r="G19" i="25"/>
  <c r="G20" i="25"/>
  <c r="G21" i="25"/>
  <c r="G23" i="25"/>
  <c r="G24" i="25"/>
  <c r="G25" i="25"/>
  <c r="G26" i="25"/>
  <c r="G27" i="25"/>
  <c r="G30" i="25"/>
  <c r="G32" i="25"/>
  <c r="G16" i="25"/>
  <c r="G63" i="32"/>
  <c r="G73" i="32"/>
  <c r="G78" i="32" s="1"/>
  <c r="G74" i="32"/>
  <c r="G79" i="32" s="1"/>
  <c r="G75" i="32"/>
  <c r="G80" i="32" s="1"/>
  <c r="C111" i="32"/>
  <c r="G109" i="32"/>
  <c r="G108" i="32"/>
  <c r="G105" i="32"/>
  <c r="C101" i="32"/>
  <c r="G100" i="32"/>
  <c r="G99" i="32"/>
  <c r="C99" i="32"/>
  <c r="G98" i="32"/>
  <c r="G97" i="32"/>
  <c r="G96" i="32"/>
  <c r="G95" i="32"/>
  <c r="G94" i="32"/>
  <c r="G92" i="32"/>
  <c r="G91" i="32"/>
  <c r="G90" i="32"/>
  <c r="G89" i="32"/>
  <c r="G88" i="32"/>
  <c r="G87" i="32"/>
  <c r="G86" i="32"/>
  <c r="G70" i="32"/>
  <c r="G69" i="32"/>
  <c r="G65" i="32"/>
  <c r="G62" i="32"/>
  <c r="C62" i="32"/>
  <c r="G61" i="32"/>
  <c r="G60" i="32"/>
  <c r="G59" i="32"/>
  <c r="G56" i="32"/>
  <c r="G55" i="32"/>
  <c r="G54" i="32"/>
  <c r="G53" i="32"/>
  <c r="G52" i="32"/>
  <c r="G51" i="32"/>
  <c r="G50" i="32"/>
  <c r="G36" i="32"/>
  <c r="G35" i="32"/>
  <c r="G44" i="32" s="1"/>
  <c r="E34" i="32"/>
  <c r="C29" i="32"/>
  <c r="G24" i="32"/>
  <c r="G23" i="32"/>
  <c r="C22" i="32"/>
  <c r="G20" i="32"/>
  <c r="G18" i="32"/>
  <c r="G16" i="32"/>
  <c r="B84" i="32"/>
  <c r="B48" i="32"/>
  <c r="B13" i="32"/>
  <c r="E7" i="32"/>
  <c r="G17" i="32" l="1"/>
  <c r="G37" i="32"/>
  <c r="G38" i="32"/>
  <c r="G103" i="32"/>
  <c r="G107" i="32"/>
  <c r="G102" i="32"/>
  <c r="G106" i="32"/>
  <c r="G32" i="32"/>
  <c r="X10" i="34"/>
  <c r="W7" i="34"/>
  <c r="W11" i="34"/>
  <c r="G64" i="32"/>
  <c r="G25" i="32"/>
  <c r="G101" i="32"/>
  <c r="G21" i="32"/>
  <c r="G71" i="32"/>
  <c r="G22" i="32"/>
  <c r="G111" i="32"/>
  <c r="G30" i="32"/>
  <c r="G58" i="32"/>
  <c r="G67" i="32"/>
  <c r="G93" i="32"/>
  <c r="G113" i="32" s="1"/>
  <c r="H113" i="32" s="1"/>
  <c r="G29" i="32"/>
  <c r="C28" i="32"/>
  <c r="G28" i="32" s="1"/>
  <c r="G39" i="32"/>
  <c r="G104" i="32"/>
  <c r="G19" i="32"/>
  <c r="G57" i="32"/>
  <c r="G68" i="32"/>
  <c r="G26" i="32"/>
  <c r="G31" i="32"/>
  <c r="G66" i="32"/>
  <c r="G34" i="32"/>
  <c r="G43" i="32" s="1"/>
  <c r="G33" i="32"/>
  <c r="G42" i="32" s="1"/>
  <c r="G110" i="32"/>
  <c r="G27" i="32"/>
  <c r="C72" i="32"/>
  <c r="X7" i="34" l="1"/>
  <c r="X11" i="34"/>
  <c r="Y10" i="34"/>
  <c r="G41" i="32"/>
  <c r="H41" i="32" s="1"/>
  <c r="F8" i="32" s="1"/>
  <c r="G72" i="32"/>
  <c r="G77" i="32" s="1"/>
  <c r="H77" i="32" s="1"/>
  <c r="F9" i="32" s="1"/>
  <c r="C13" i="8" s="1"/>
  <c r="G10" i="32"/>
  <c r="D14" i="8" s="1"/>
  <c r="F11" i="32" l="1"/>
  <c r="C12" i="8"/>
  <c r="Y11" i="34"/>
  <c r="Y7" i="34"/>
  <c r="M8" i="32"/>
  <c r="R8" i="32"/>
  <c r="G8" i="32"/>
  <c r="H8" i="32"/>
  <c r="H10" i="32"/>
  <c r="E14" i="8" s="1"/>
  <c r="G9" i="32"/>
  <c r="R9" i="32"/>
  <c r="O13" i="8" s="1"/>
  <c r="M9" i="32"/>
  <c r="J13" i="8" s="1"/>
  <c r="H9" i="32"/>
  <c r="E13" i="8" s="1"/>
  <c r="F7" i="32"/>
  <c r="D12" i="8" l="1"/>
  <c r="G11" i="32"/>
  <c r="O12" i="8"/>
  <c r="H11" i="32"/>
  <c r="E12" i="8"/>
  <c r="C11" i="8"/>
  <c r="J12" i="8"/>
  <c r="G7" i="32"/>
  <c r="D11" i="8" s="1"/>
  <c r="D13" i="8"/>
  <c r="I8" i="32"/>
  <c r="S8" i="32"/>
  <c r="N8" i="32"/>
  <c r="I9" i="32"/>
  <c r="F13" i="8" s="1"/>
  <c r="N9" i="32"/>
  <c r="K13" i="8" s="1"/>
  <c r="S9" i="32"/>
  <c r="P13" i="8" s="1"/>
  <c r="I10" i="32"/>
  <c r="F14" i="8" s="1"/>
  <c r="H7" i="32"/>
  <c r="E11" i="8" s="1"/>
  <c r="J8" i="32"/>
  <c r="T8" i="32"/>
  <c r="Q12" i="8" l="1"/>
  <c r="K12" i="8"/>
  <c r="G12" i="8"/>
  <c r="O8" i="32"/>
  <c r="F12" i="8"/>
  <c r="I11" i="32"/>
  <c r="P12" i="8"/>
  <c r="I7" i="32"/>
  <c r="T9" i="32"/>
  <c r="Q13" i="8" s="1"/>
  <c r="O9" i="32"/>
  <c r="L13" i="8" s="1"/>
  <c r="J10" i="32"/>
  <c r="G14" i="8" s="1"/>
  <c r="J9" i="32"/>
  <c r="K8" i="32"/>
  <c r="U8" i="32"/>
  <c r="J7" i="32" l="1"/>
  <c r="G11" i="8" s="1"/>
  <c r="G13" i="8"/>
  <c r="L12" i="8"/>
  <c r="J11" i="32"/>
  <c r="F11" i="8"/>
  <c r="R12" i="8"/>
  <c r="H12" i="8"/>
  <c r="P8" i="32"/>
  <c r="P9" i="32"/>
  <c r="M13" i="8" s="1"/>
  <c r="K10" i="32"/>
  <c r="H14" i="8" s="1"/>
  <c r="U9" i="32"/>
  <c r="R13" i="8" s="1"/>
  <c r="K9" i="32"/>
  <c r="H13" i="8" s="1"/>
  <c r="V8" i="32"/>
  <c r="L8" i="32"/>
  <c r="M12" i="8" l="1"/>
  <c r="Q8" i="32"/>
  <c r="K11" i="32"/>
  <c r="I12" i="8"/>
  <c r="S12" i="8"/>
  <c r="L10" i="32"/>
  <c r="I14" i="8" s="1"/>
  <c r="L9" i="32"/>
  <c r="I13" i="8" s="1"/>
  <c r="V9" i="32"/>
  <c r="S13" i="8" s="1"/>
  <c r="K7" i="32"/>
  <c r="Q9" i="32"/>
  <c r="N13" i="8" s="1"/>
  <c r="W8" i="32"/>
  <c r="L7" i="32" l="1"/>
  <c r="I11" i="8" s="1"/>
  <c r="L11" i="32"/>
  <c r="H11" i="8"/>
  <c r="T12" i="8"/>
  <c r="N12" i="8"/>
  <c r="W9" i="32"/>
  <c r="T13" i="8" s="1"/>
  <c r="M10" i="32"/>
  <c r="X8" i="32"/>
  <c r="J14" i="8" l="1"/>
  <c r="M11" i="32"/>
  <c r="U12" i="8"/>
  <c r="Y8" i="32"/>
  <c r="N10" i="32"/>
  <c r="M7" i="32"/>
  <c r="X9" i="32"/>
  <c r="U13" i="8" s="1"/>
  <c r="J11" i="8" l="1"/>
  <c r="K14" i="8"/>
  <c r="N11" i="32"/>
  <c r="V12" i="8"/>
  <c r="O10" i="32"/>
  <c r="N7" i="32"/>
  <c r="K11" i="8" s="1"/>
  <c r="Y9" i="32"/>
  <c r="V13" i="8" s="1"/>
  <c r="L14" i="8" l="1"/>
  <c r="O11" i="32"/>
  <c r="P10" i="32"/>
  <c r="O7" i="32"/>
  <c r="E38" i="31"/>
  <c r="C38" i="31"/>
  <c r="H38" i="31" s="1"/>
  <c r="H37" i="31"/>
  <c r="E37" i="31"/>
  <c r="H36" i="31"/>
  <c r="E35" i="31"/>
  <c r="H35" i="31" s="1"/>
  <c r="E34" i="31"/>
  <c r="H34" i="31" s="1"/>
  <c r="E33" i="31"/>
  <c r="H33" i="31" s="1"/>
  <c r="E32" i="31"/>
  <c r="H32" i="31" s="1"/>
  <c r="E31" i="31"/>
  <c r="C31" i="31"/>
  <c r="E30" i="31"/>
  <c r="C30" i="31"/>
  <c r="E29" i="31"/>
  <c r="C29" i="31"/>
  <c r="E28" i="31"/>
  <c r="C28" i="31"/>
  <c r="E27" i="31"/>
  <c r="H27" i="31" s="1"/>
  <c r="E26" i="31"/>
  <c r="H26" i="31" s="1"/>
  <c r="C26" i="31"/>
  <c r="E25" i="31"/>
  <c r="C25" i="31"/>
  <c r="H24" i="31"/>
  <c r="E23" i="31"/>
  <c r="H23" i="31" s="1"/>
  <c r="E22" i="31"/>
  <c r="H22" i="31" s="1"/>
  <c r="E21" i="31"/>
  <c r="H21" i="31" s="1"/>
  <c r="E20" i="31"/>
  <c r="C20" i="31"/>
  <c r="H20" i="31" s="1"/>
  <c r="E19" i="31"/>
  <c r="C19" i="31"/>
  <c r="E18" i="31"/>
  <c r="H18" i="31" s="1"/>
  <c r="E17" i="31"/>
  <c r="H17" i="31" s="1"/>
  <c r="E16" i="31"/>
  <c r="H16" i="31" s="1"/>
  <c r="B12" i="31"/>
  <c r="L11" i="8" l="1"/>
  <c r="M14" i="8"/>
  <c r="P11" i="32"/>
  <c r="H29" i="31"/>
  <c r="H30" i="31"/>
  <c r="H31" i="31"/>
  <c r="H28" i="31"/>
  <c r="H19" i="31"/>
  <c r="H25" i="31"/>
  <c r="Q10" i="32"/>
  <c r="P7" i="32"/>
  <c r="M11" i="8" s="1"/>
  <c r="N14" i="8" l="1"/>
  <c r="Q11" i="32"/>
  <c r="H40" i="31"/>
  <c r="I40" i="31" s="1"/>
  <c r="F8" i="31" s="1"/>
  <c r="C10" i="8" s="1"/>
  <c r="R10" i="32"/>
  <c r="Q7" i="32"/>
  <c r="N11" i="8" s="1"/>
  <c r="O14" i="8" l="1"/>
  <c r="R11" i="32"/>
  <c r="G8" i="31"/>
  <c r="D10" i="8" s="1"/>
  <c r="S10" i="32"/>
  <c r="R7" i="32"/>
  <c r="O11" i="8" s="1"/>
  <c r="F7" i="31"/>
  <c r="F9" i="31"/>
  <c r="P14" i="8" l="1"/>
  <c r="S11" i="32"/>
  <c r="G9" i="31"/>
  <c r="H8" i="31"/>
  <c r="E10" i="8" s="1"/>
  <c r="T10" i="32"/>
  <c r="S7" i="32"/>
  <c r="P11" i="8" s="1"/>
  <c r="Q14" i="8" l="1"/>
  <c r="T11" i="32"/>
  <c r="H9" i="31"/>
  <c r="I8" i="31"/>
  <c r="F10" i="8" s="1"/>
  <c r="U10" i="32"/>
  <c r="T7" i="32"/>
  <c r="Q11" i="8" s="1"/>
  <c r="I9" i="31"/>
  <c r="R14" i="8" l="1"/>
  <c r="U11" i="32"/>
  <c r="J8" i="31"/>
  <c r="G10" i="8" s="1"/>
  <c r="V10" i="32"/>
  <c r="U7" i="32"/>
  <c r="R11" i="8" s="1"/>
  <c r="L8" i="31"/>
  <c r="I10" i="8" s="1"/>
  <c r="J9" i="31"/>
  <c r="K8" i="31"/>
  <c r="H10" i="8" s="1"/>
  <c r="S14" i="8" l="1"/>
  <c r="V11" i="32"/>
  <c r="W10" i="32"/>
  <c r="V7" i="32"/>
  <c r="S11" i="8" s="1"/>
  <c r="N8" i="31"/>
  <c r="K10" i="8" s="1"/>
  <c r="M8" i="31"/>
  <c r="J10" i="8" s="1"/>
  <c r="L9" i="31"/>
  <c r="K9" i="31"/>
  <c r="T14" i="8" l="1"/>
  <c r="W11" i="32"/>
  <c r="X10" i="32"/>
  <c r="W7" i="32"/>
  <c r="T11" i="8" s="1"/>
  <c r="M9" i="31"/>
  <c r="N9" i="31"/>
  <c r="P8" i="31"/>
  <c r="M10" i="8" s="1"/>
  <c r="O8" i="31"/>
  <c r="L10" i="8" s="1"/>
  <c r="U14" i="8" l="1"/>
  <c r="X11" i="32"/>
  <c r="X7" i="32"/>
  <c r="Y10" i="32"/>
  <c r="Q8" i="31"/>
  <c r="N10" i="8" s="1"/>
  <c r="P9" i="31"/>
  <c r="R8" i="31"/>
  <c r="O10" i="8" s="1"/>
  <c r="O9" i="31"/>
  <c r="U11" i="8" l="1"/>
  <c r="V14" i="8"/>
  <c r="Y7" i="32"/>
  <c r="V11" i="8" s="1"/>
  <c r="Y11" i="32"/>
  <c r="U8" i="31"/>
  <c r="R10" i="8" s="1"/>
  <c r="S8" i="31"/>
  <c r="P10" i="8" s="1"/>
  <c r="R9" i="31"/>
  <c r="Q9" i="31"/>
  <c r="T8" i="31" l="1"/>
  <c r="Q10" i="8" s="1"/>
  <c r="S9" i="31"/>
  <c r="V8" i="31"/>
  <c r="S10" i="8" s="1"/>
  <c r="U9" i="31"/>
  <c r="X8" i="31"/>
  <c r="U10" i="8" s="1"/>
  <c r="X9" i="31" l="1"/>
  <c r="V9" i="31"/>
  <c r="W8" i="31"/>
  <c r="T9" i="31"/>
  <c r="Y8" i="31" l="1"/>
  <c r="V10" i="8" s="1"/>
  <c r="T10" i="8"/>
  <c r="Y7" i="31"/>
  <c r="W9" i="31"/>
  <c r="Y9" i="31" l="1"/>
  <c r="C170" i="7"/>
  <c r="C132" i="7" s="1"/>
  <c r="C162" i="7"/>
  <c r="D594" i="7" l="1"/>
  <c r="F594" i="7" s="1"/>
  <c r="H594" i="7" s="1"/>
  <c r="D595" i="7"/>
  <c r="F595" i="7" s="1"/>
  <c r="H595" i="7" s="1"/>
  <c r="D596" i="7"/>
  <c r="C145" i="7" l="1"/>
  <c r="E23" i="9" l="1"/>
  <c r="E7" i="26"/>
  <c r="B13" i="26"/>
  <c r="B53" i="26"/>
  <c r="E10" i="26"/>
  <c r="C78" i="26"/>
  <c r="G78" i="26" s="1"/>
  <c r="E7" i="25"/>
  <c r="B13" i="25"/>
  <c r="B45" i="25"/>
  <c r="E10" i="25"/>
  <c r="C22" i="25"/>
  <c r="G22" i="25" s="1"/>
  <c r="C28" i="25" l="1"/>
  <c r="G28" i="25" s="1"/>
  <c r="G41" i="25"/>
  <c r="C29" i="25"/>
  <c r="G29" i="25" s="1"/>
  <c r="G35" i="26"/>
  <c r="G48" i="26" s="1"/>
  <c r="H48" i="26" s="1"/>
  <c r="E80" i="26"/>
  <c r="G80" i="26" s="1"/>
  <c r="G91" i="26" s="1"/>
  <c r="C69" i="25"/>
  <c r="G69" i="25" s="1"/>
  <c r="G84" i="25" s="1"/>
  <c r="G89" i="26" l="1"/>
  <c r="G8" i="26"/>
  <c r="G40" i="25"/>
  <c r="G9" i="25"/>
  <c r="G9" i="26" l="1"/>
  <c r="H9" i="26"/>
  <c r="O9" i="26"/>
  <c r="H8" i="25"/>
  <c r="H40" i="25"/>
  <c r="H89" i="26"/>
  <c r="H8" i="26"/>
  <c r="F8" i="26"/>
  <c r="C21" i="9" s="1"/>
  <c r="G8" i="25"/>
  <c r="R8" i="25"/>
  <c r="H84" i="25"/>
  <c r="F9" i="25" s="1"/>
  <c r="G10" i="26"/>
  <c r="I8" i="25"/>
  <c r="G10" i="25"/>
  <c r="F9" i="26" l="1"/>
  <c r="C22" i="9" s="1"/>
  <c r="I9" i="26"/>
  <c r="P9" i="26"/>
  <c r="C18" i="9"/>
  <c r="H10" i="26"/>
  <c r="I8" i="26"/>
  <c r="F10" i="25"/>
  <c r="S8" i="25"/>
  <c r="T8" i="25"/>
  <c r="J8" i="25"/>
  <c r="Q9" i="26" l="1"/>
  <c r="I10" i="26"/>
  <c r="F10" i="26"/>
  <c r="J9" i="26"/>
  <c r="J8" i="26"/>
  <c r="K8" i="25"/>
  <c r="U8" i="25"/>
  <c r="K9" i="26" l="1"/>
  <c r="J10" i="26"/>
  <c r="R9" i="26"/>
  <c r="K8" i="26"/>
  <c r="L8" i="26"/>
  <c r="V8" i="25"/>
  <c r="L8" i="25"/>
  <c r="L9" i="26" l="1"/>
  <c r="K10" i="26"/>
  <c r="S9" i="26"/>
  <c r="M8" i="26"/>
  <c r="L10" i="26"/>
  <c r="M8" i="25"/>
  <c r="W8" i="25"/>
  <c r="T9" i="26" l="1"/>
  <c r="M9" i="26"/>
  <c r="N8" i="26"/>
  <c r="M10" i="26"/>
  <c r="X8" i="25"/>
  <c r="N8" i="25"/>
  <c r="U9" i="26" l="1"/>
  <c r="N9" i="26"/>
  <c r="O8" i="26"/>
  <c r="N10" i="26"/>
  <c r="O8" i="25"/>
  <c r="D22" i="9" l="1"/>
  <c r="V9" i="26"/>
  <c r="O10" i="26"/>
  <c r="P8" i="26"/>
  <c r="P10" i="26"/>
  <c r="P8" i="25"/>
  <c r="D21" i="9" l="1"/>
  <c r="W9" i="26"/>
  <c r="D18" i="9"/>
  <c r="Q8" i="26"/>
  <c r="Q8" i="25"/>
  <c r="X9" i="26" l="1"/>
  <c r="X10" i="26"/>
  <c r="E18" i="9"/>
  <c r="Y8" i="25"/>
  <c r="Q10" i="26"/>
  <c r="R8" i="26"/>
  <c r="E22" i="9" l="1"/>
  <c r="Y9" i="26"/>
  <c r="S8" i="26"/>
  <c r="R10" i="26"/>
  <c r="T8" i="26"/>
  <c r="S10" i="26"/>
  <c r="T10" i="26" l="1"/>
  <c r="U8" i="26"/>
  <c r="U10" i="26" l="1"/>
  <c r="V8" i="26"/>
  <c r="W8" i="26" l="1"/>
  <c r="V10" i="26"/>
  <c r="X8" i="26" l="1"/>
  <c r="W10" i="26"/>
  <c r="E21" i="9" l="1"/>
  <c r="Y8" i="26"/>
  <c r="Y10" i="26" l="1"/>
  <c r="E27" i="23" l="1"/>
  <c r="E26" i="23"/>
  <c r="E25" i="23"/>
  <c r="E41" i="9" l="1"/>
  <c r="D41" i="9"/>
  <c r="B67" i="23"/>
  <c r="B48" i="23"/>
  <c r="B33" i="23"/>
  <c r="B16" i="23"/>
  <c r="E79" i="23"/>
  <c r="H79" i="23" s="1"/>
  <c r="E78" i="23"/>
  <c r="H78" i="23" s="1"/>
  <c r="E72" i="23"/>
  <c r="H72" i="23" s="1"/>
  <c r="E61" i="23"/>
  <c r="H61" i="23" s="1"/>
  <c r="E60" i="23"/>
  <c r="H60" i="23" s="1"/>
  <c r="E53" i="23"/>
  <c r="H53" i="23" s="1"/>
  <c r="E42" i="23"/>
  <c r="H42" i="23" s="1"/>
  <c r="E41" i="23"/>
  <c r="H41" i="23" s="1"/>
  <c r="E38" i="23"/>
  <c r="H38" i="23" s="1"/>
  <c r="H27" i="23"/>
  <c r="H26" i="23"/>
  <c r="E21" i="23"/>
  <c r="H21" i="23" s="1"/>
  <c r="D51" i="9" l="1"/>
  <c r="E47" i="9"/>
  <c r="D47" i="9"/>
  <c r="E46" i="9"/>
  <c r="D46" i="9"/>
  <c r="E51" i="9"/>
  <c r="E55" i="21" l="1"/>
  <c r="H55" i="21" s="1"/>
  <c r="E54" i="21"/>
  <c r="H54" i="21" s="1"/>
  <c r="E52" i="21"/>
  <c r="H52" i="21" s="1"/>
  <c r="E48" i="21"/>
  <c r="H48" i="21" s="1"/>
  <c r="E44" i="21"/>
  <c r="H44" i="21" s="1"/>
  <c r="E28" i="21"/>
  <c r="H28" i="21" s="1"/>
  <c r="E27" i="21"/>
  <c r="H27" i="21" s="1"/>
  <c r="E25" i="21"/>
  <c r="E22" i="21"/>
  <c r="H22" i="21" s="1"/>
  <c r="E18" i="21"/>
  <c r="H18" i="21" s="1"/>
  <c r="B39" i="21"/>
  <c r="B13" i="21"/>
  <c r="E7" i="21"/>
  <c r="E10" i="21"/>
  <c r="E51" i="20"/>
  <c r="H51" i="20" s="1"/>
  <c r="E50" i="20"/>
  <c r="H50" i="20" s="1"/>
  <c r="E42" i="20"/>
  <c r="H42" i="20" s="1"/>
  <c r="E27" i="9" l="1"/>
  <c r="H25" i="21"/>
  <c r="E27" i="20" l="1"/>
  <c r="H27" i="20" s="1"/>
  <c r="E26" i="20"/>
  <c r="H26" i="20" s="1"/>
  <c r="E23" i="20"/>
  <c r="H23" i="20" s="1"/>
  <c r="E18" i="20"/>
  <c r="H18" i="20" s="1"/>
  <c r="B37" i="20"/>
  <c r="B13" i="20"/>
  <c r="E7" i="20"/>
  <c r="E10" i="20"/>
  <c r="E25" i="9" l="1"/>
  <c r="E24" i="9"/>
  <c r="E45" i="19"/>
  <c r="H45" i="19" s="1"/>
  <c r="E44" i="19"/>
  <c r="H44" i="19" s="1"/>
  <c r="E41" i="19"/>
  <c r="H41" i="19" s="1"/>
  <c r="E39" i="19"/>
  <c r="H39" i="19" s="1"/>
  <c r="E34" i="19"/>
  <c r="H34" i="19" s="1"/>
  <c r="E18" i="19"/>
  <c r="H18" i="19" s="1"/>
  <c r="E22" i="19"/>
  <c r="H22" i="19" s="1"/>
  <c r="E21" i="19"/>
  <c r="H21" i="19" s="1"/>
  <c r="B29" i="19" l="1"/>
  <c r="B13" i="19"/>
  <c r="E10" i="19"/>
  <c r="D480" i="7" l="1"/>
  <c r="F480" i="7" s="1"/>
  <c r="H480" i="7" s="1"/>
  <c r="D481" i="7"/>
  <c r="F481" i="7" s="1"/>
  <c r="H481" i="7" s="1"/>
  <c r="D482" i="7"/>
  <c r="F482" i="7" s="1"/>
  <c r="H482" i="7" s="1"/>
  <c r="D495" i="7"/>
  <c r="C470" i="7"/>
  <c r="C474" i="7" s="1"/>
  <c r="C471" i="7" l="1"/>
  <c r="C472" i="7"/>
  <c r="C473" i="7"/>
  <c r="C494" i="7" l="1"/>
  <c r="D494" i="7" s="1"/>
  <c r="E44" i="16" l="1"/>
  <c r="H44" i="16" s="1"/>
  <c r="E43" i="16"/>
  <c r="H43" i="16" s="1"/>
  <c r="E38" i="16"/>
  <c r="H38" i="16" s="1"/>
  <c r="H40" i="16"/>
  <c r="E25" i="16"/>
  <c r="E24" i="16"/>
  <c r="H24" i="16" s="1"/>
  <c r="E23" i="16"/>
  <c r="H23" i="16" s="1"/>
  <c r="E21" i="16"/>
  <c r="H21" i="16" s="1"/>
  <c r="E18" i="16"/>
  <c r="H22" i="16"/>
  <c r="H20" i="16"/>
  <c r="B33" i="16"/>
  <c r="B13" i="16"/>
  <c r="H25" i="16" l="1"/>
  <c r="H18" i="16"/>
  <c r="C48" i="11" l="1"/>
  <c r="E59" i="11"/>
  <c r="H59" i="11" s="1"/>
  <c r="E58" i="11"/>
  <c r="H58" i="11" s="1"/>
  <c r="C54" i="11"/>
  <c r="C53" i="11"/>
  <c r="C52" i="11"/>
  <c r="H49" i="11"/>
  <c r="C45" i="11"/>
  <c r="E43" i="11"/>
  <c r="E31" i="11"/>
  <c r="H31" i="11" s="1"/>
  <c r="E30" i="11"/>
  <c r="H30" i="11" s="1"/>
  <c r="C21" i="11"/>
  <c r="E23" i="11"/>
  <c r="H23" i="11" s="1"/>
  <c r="E28" i="11"/>
  <c r="E26" i="11"/>
  <c r="C29" i="11"/>
  <c r="C28" i="11"/>
  <c r="C27" i="11"/>
  <c r="C26" i="11"/>
  <c r="C25" i="11"/>
  <c r="C24" i="11"/>
  <c r="E22" i="11"/>
  <c r="H22" i="11" s="1"/>
  <c r="E19" i="11"/>
  <c r="H19" i="11" s="1"/>
  <c r="B37" i="11"/>
  <c r="B13" i="11"/>
  <c r="E7" i="11"/>
  <c r="H26" i="11" l="1"/>
  <c r="H28" i="11"/>
  <c r="H43" i="11"/>
  <c r="C138" i="7" l="1"/>
  <c r="E19" i="21" l="1"/>
  <c r="H19" i="21" s="1"/>
  <c r="E43" i="20"/>
  <c r="H43" i="20" s="1"/>
  <c r="E19" i="20"/>
  <c r="H19" i="20" s="1"/>
  <c r="E35" i="19"/>
  <c r="H35" i="19" s="1"/>
  <c r="E19" i="19"/>
  <c r="H19" i="19" s="1"/>
  <c r="E39" i="16"/>
  <c r="H39" i="16" s="1"/>
  <c r="E19" i="16"/>
  <c r="H19" i="16" s="1"/>
  <c r="E20" i="11"/>
  <c r="H20" i="11" s="1"/>
  <c r="C155" i="7"/>
  <c r="C131" i="7" s="1"/>
  <c r="B18" i="9"/>
  <c r="B17" i="36" s="1"/>
  <c r="B21" i="9"/>
  <c r="B20" i="36" s="1"/>
  <c r="B22" i="9"/>
  <c r="B21" i="36" s="1"/>
  <c r="D99" i="7"/>
  <c r="C107" i="7"/>
  <c r="C108" i="7"/>
  <c r="C114" i="7"/>
  <c r="C184" i="7" s="1"/>
  <c r="B135" i="7"/>
  <c r="C135" i="7"/>
  <c r="B136" i="7"/>
  <c r="C133" i="7"/>
  <c r="C161" i="7"/>
  <c r="C169" i="7" s="1"/>
  <c r="C164" i="7"/>
  <c r="C183" i="7" s="1"/>
  <c r="C165" i="7"/>
  <c r="C176" i="7"/>
  <c r="C130" i="7" s="1"/>
  <c r="C181" i="7"/>
  <c r="C182" i="7"/>
  <c r="C187" i="7"/>
  <c r="C197" i="7"/>
  <c r="C202" i="7"/>
  <c r="C203" i="7"/>
  <c r="C205" i="7"/>
  <c r="C206" i="7"/>
  <c r="C207" i="7"/>
  <c r="C213" i="7"/>
  <c r="C215" i="7"/>
  <c r="C136" i="7" s="1"/>
  <c r="C220" i="7"/>
  <c r="C221" i="7"/>
  <c r="C222" i="7"/>
  <c r="C224" i="7"/>
  <c r="C234" i="7"/>
  <c r="D234" i="7"/>
  <c r="C239" i="7"/>
  <c r="D321" i="7" s="1"/>
  <c r="E321" i="7" s="1"/>
  <c r="C240" i="7"/>
  <c r="D307" i="7" s="1"/>
  <c r="E307" i="7" s="1"/>
  <c r="C241" i="7"/>
  <c r="C242" i="7"/>
  <c r="C244" i="7"/>
  <c r="D324" i="7" s="1"/>
  <c r="E324" i="7" s="1"/>
  <c r="C247" i="7"/>
  <c r="E59" i="23" s="1"/>
  <c r="C248" i="7"/>
  <c r="E58" i="23" s="1"/>
  <c r="H58" i="23" s="1"/>
  <c r="C249" i="7"/>
  <c r="E47" i="11" s="1"/>
  <c r="H47" i="11" s="1"/>
  <c r="C250" i="7"/>
  <c r="E48" i="11" s="1"/>
  <c r="H48" i="11" s="1"/>
  <c r="B251" i="7"/>
  <c r="B252" i="7"/>
  <c r="C252" i="7"/>
  <c r="E40" i="23" s="1"/>
  <c r="H40" i="23" s="1"/>
  <c r="C260" i="7"/>
  <c r="E260" i="7"/>
  <c r="G260" i="7"/>
  <c r="C269" i="7"/>
  <c r="C288" i="7"/>
  <c r="C245" i="7" s="1"/>
  <c r="D292" i="7"/>
  <c r="E292" i="7" s="1"/>
  <c r="E293" i="7"/>
  <c r="D295" i="7"/>
  <c r="E295" i="7" s="1"/>
  <c r="E296" i="7"/>
  <c r="E297" i="7"/>
  <c r="E301" i="7"/>
  <c r="C246" i="7" s="1"/>
  <c r="E50" i="11" s="1"/>
  <c r="H50" i="11" s="1"/>
  <c r="E305" i="7"/>
  <c r="E306" i="7"/>
  <c r="E308" i="7"/>
  <c r="D310" i="7"/>
  <c r="E310" i="7" s="1"/>
  <c r="E318" i="7"/>
  <c r="E319" i="7"/>
  <c r="E322" i="7"/>
  <c r="D323" i="7"/>
  <c r="E323" i="7" s="1"/>
  <c r="D325" i="7"/>
  <c r="E325" i="7" s="1"/>
  <c r="E339" i="7"/>
  <c r="E345" i="7"/>
  <c r="B350" i="7"/>
  <c r="B351" i="7"/>
  <c r="B352" i="7"/>
  <c r="B353" i="7"/>
  <c r="C353" i="7"/>
  <c r="B354" i="7"/>
  <c r="C354" i="7"/>
  <c r="C358" i="7"/>
  <c r="C360" i="7"/>
  <c r="C362" i="7"/>
  <c r="C372" i="7"/>
  <c r="C377" i="7" s="1"/>
  <c r="C381" i="7"/>
  <c r="C382" i="7"/>
  <c r="C383" i="7"/>
  <c r="C388" i="7"/>
  <c r="C397" i="7"/>
  <c r="C398" i="7"/>
  <c r="C399" i="7"/>
  <c r="C401" i="7"/>
  <c r="D408" i="7"/>
  <c r="E56" i="23" s="1"/>
  <c r="H56" i="23" s="1"/>
  <c r="D411" i="7"/>
  <c r="D413" i="7"/>
  <c r="C424" i="7"/>
  <c r="D430" i="7"/>
  <c r="D431" i="7" s="1"/>
  <c r="C457" i="7"/>
  <c r="C461" i="7" s="1"/>
  <c r="E55" i="11"/>
  <c r="H55" i="11" s="1"/>
  <c r="E56" i="11"/>
  <c r="H56" i="11" s="1"/>
  <c r="E57" i="11"/>
  <c r="H57" i="11" s="1"/>
  <c r="D501" i="7"/>
  <c r="F501" i="7" s="1"/>
  <c r="H501" i="7" s="1"/>
  <c r="E77" i="23" s="1"/>
  <c r="D502" i="7"/>
  <c r="F502" i="7" s="1"/>
  <c r="H502" i="7" s="1"/>
  <c r="D503" i="7"/>
  <c r="F503" i="7" s="1"/>
  <c r="H503" i="7" s="1"/>
  <c r="D539" i="7"/>
  <c r="E539" i="7"/>
  <c r="D540" i="7"/>
  <c r="E540" i="7"/>
  <c r="D541" i="7"/>
  <c r="E541" i="7"/>
  <c r="I532" i="7"/>
  <c r="J532" i="7" s="1"/>
  <c r="I533" i="7"/>
  <c r="J533" i="7" s="1"/>
  <c r="I534" i="7"/>
  <c r="J534" i="7" s="1"/>
  <c r="H509" i="7"/>
  <c r="K509" i="7"/>
  <c r="L509" i="7" s="1"/>
  <c r="H510" i="7"/>
  <c r="K510" i="7"/>
  <c r="L510" i="7" s="1"/>
  <c r="H511" i="7"/>
  <c r="K511" i="7"/>
  <c r="H512" i="7"/>
  <c r="K512" i="7"/>
  <c r="E512" i="7" s="1"/>
  <c r="D512" i="7" s="1"/>
  <c r="H513" i="7"/>
  <c r="K513" i="7"/>
  <c r="H514" i="7"/>
  <c r="K514" i="7"/>
  <c r="E514" i="7" s="1"/>
  <c r="H515" i="7"/>
  <c r="K515" i="7"/>
  <c r="L515" i="7" s="1"/>
  <c r="N515" i="7" s="1"/>
  <c r="H516" i="7"/>
  <c r="K516" i="7"/>
  <c r="L516" i="7" s="1"/>
  <c r="H517" i="7"/>
  <c r="K517" i="7"/>
  <c r="L517" i="7" s="1"/>
  <c r="E77" i="25" s="1"/>
  <c r="G77" i="25" s="1"/>
  <c r="H518" i="7"/>
  <c r="K518" i="7"/>
  <c r="L518" i="7" s="1"/>
  <c r="E78" i="25" s="1"/>
  <c r="G78" i="25" s="1"/>
  <c r="H519" i="7"/>
  <c r="K519" i="7"/>
  <c r="H525" i="7"/>
  <c r="I525" i="7" s="1"/>
  <c r="E82" i="25" s="1"/>
  <c r="G82" i="25" s="1"/>
  <c r="H526" i="7"/>
  <c r="D526" i="7" s="1"/>
  <c r="H527" i="7"/>
  <c r="D527" i="7" s="1"/>
  <c r="D632" i="7"/>
  <c r="F632" i="7" s="1"/>
  <c r="H632" i="7" s="1"/>
  <c r="E76" i="23" s="1"/>
  <c r="D633" i="7"/>
  <c r="D634" i="7"/>
  <c r="C601" i="7"/>
  <c r="C603" i="7" s="1"/>
  <c r="C610" i="7"/>
  <c r="C613" i="7"/>
  <c r="D569" i="7"/>
  <c r="F569" i="7" s="1"/>
  <c r="D570" i="7"/>
  <c r="F570" i="7" s="1"/>
  <c r="D571" i="7"/>
  <c r="F571" i="7" s="1"/>
  <c r="D552" i="7"/>
  <c r="E552" i="7" s="1"/>
  <c r="H552" i="7"/>
  <c r="E43" i="19" s="1"/>
  <c r="H43" i="19" s="1"/>
  <c r="D560" i="7"/>
  <c r="E560" i="7" s="1"/>
  <c r="C29" i="21" s="1"/>
  <c r="D561" i="7"/>
  <c r="E561" i="7" s="1"/>
  <c r="D562" i="7"/>
  <c r="E562" i="7" s="1"/>
  <c r="C31" i="21" s="1"/>
  <c r="H576" i="7"/>
  <c r="K576" i="7"/>
  <c r="E576" i="7" s="1"/>
  <c r="D576" i="7" s="1"/>
  <c r="H577" i="7"/>
  <c r="K577" i="7"/>
  <c r="E577" i="7" s="1"/>
  <c r="D577" i="7" s="1"/>
  <c r="H578" i="7"/>
  <c r="K578" i="7"/>
  <c r="E578" i="7" s="1"/>
  <c r="D578" i="7" s="1"/>
  <c r="H579" i="7"/>
  <c r="K579" i="7"/>
  <c r="E579" i="7" s="1"/>
  <c r="D579" i="7" s="1"/>
  <c r="H580" i="7"/>
  <c r="K580" i="7"/>
  <c r="E580" i="7" s="1"/>
  <c r="D580" i="7" s="1"/>
  <c r="H581" i="7"/>
  <c r="K581" i="7"/>
  <c r="E581" i="7" s="1"/>
  <c r="D581" i="7" s="1"/>
  <c r="H582" i="7"/>
  <c r="K582" i="7"/>
  <c r="E582" i="7" s="1"/>
  <c r="D582" i="7" s="1"/>
  <c r="H583" i="7"/>
  <c r="K583" i="7"/>
  <c r="E583" i="7" s="1"/>
  <c r="D583" i="7" s="1"/>
  <c r="H584" i="7"/>
  <c r="K584" i="7"/>
  <c r="E584" i="7" s="1"/>
  <c r="D584" i="7" s="1"/>
  <c r="H585" i="7"/>
  <c r="K585" i="7"/>
  <c r="E585" i="7" s="1"/>
  <c r="D585" i="7" s="1"/>
  <c r="H586" i="7"/>
  <c r="K586" i="7"/>
  <c r="E586" i="7" s="1"/>
  <c r="D586" i="7" s="1"/>
  <c r="G21" i="36" l="1"/>
  <c r="H21" i="36"/>
  <c r="F21" i="36"/>
  <c r="F20" i="36"/>
  <c r="H20" i="36"/>
  <c r="G20" i="36"/>
  <c r="G17" i="36"/>
  <c r="H17" i="36"/>
  <c r="F17" i="36"/>
  <c r="E71" i="23"/>
  <c r="H71" i="23" s="1"/>
  <c r="E37" i="23"/>
  <c r="H37" i="23" s="1"/>
  <c r="E20" i="23"/>
  <c r="H20" i="23" s="1"/>
  <c r="E52" i="23"/>
  <c r="H52" i="23" s="1"/>
  <c r="E17" i="21"/>
  <c r="H17" i="21" s="1"/>
  <c r="E43" i="21"/>
  <c r="H43" i="21" s="1"/>
  <c r="E41" i="20"/>
  <c r="H41" i="20" s="1"/>
  <c r="E17" i="20"/>
  <c r="H17" i="20" s="1"/>
  <c r="E17" i="19"/>
  <c r="H17" i="19" s="1"/>
  <c r="E33" i="19"/>
  <c r="H33" i="19" s="1"/>
  <c r="E17" i="16"/>
  <c r="H17" i="16" s="1"/>
  <c r="E37" i="16"/>
  <c r="H37" i="16" s="1"/>
  <c r="E18" i="11"/>
  <c r="H18" i="11" s="1"/>
  <c r="E42" i="11"/>
  <c r="H42" i="11" s="1"/>
  <c r="H571" i="7"/>
  <c r="E54" i="20" s="1"/>
  <c r="H54" i="20" s="1"/>
  <c r="E64" i="21"/>
  <c r="H64" i="21" s="1"/>
  <c r="H570" i="7"/>
  <c r="E53" i="20" s="1"/>
  <c r="H53" i="20" s="1"/>
  <c r="E63" i="21"/>
  <c r="H63" i="21" s="1"/>
  <c r="H569" i="7"/>
  <c r="E62" i="21"/>
  <c r="H62" i="21" s="1"/>
  <c r="G560" i="7"/>
  <c r="E29" i="21" s="1"/>
  <c r="H29" i="21" s="1"/>
  <c r="G562" i="7"/>
  <c r="E31" i="21" s="1"/>
  <c r="H31" i="21" s="1"/>
  <c r="G561" i="7"/>
  <c r="E30" i="21" s="1"/>
  <c r="C30" i="21"/>
  <c r="C29" i="20"/>
  <c r="H29" i="20" s="1"/>
  <c r="E46" i="11"/>
  <c r="H46" i="11" s="1"/>
  <c r="D556" i="7"/>
  <c r="E556" i="7" s="1"/>
  <c r="E29" i="20" s="1"/>
  <c r="H76" i="23"/>
  <c r="C20" i="9"/>
  <c r="E20" i="9"/>
  <c r="D20" i="9"/>
  <c r="H77" i="23"/>
  <c r="H25" i="23"/>
  <c r="E55" i="23"/>
  <c r="H55" i="23" s="1"/>
  <c r="E49" i="20"/>
  <c r="H49" i="20" s="1"/>
  <c r="E24" i="21"/>
  <c r="H24" i="21" s="1"/>
  <c r="E50" i="21"/>
  <c r="H50" i="21" s="1"/>
  <c r="E25" i="20"/>
  <c r="H25" i="20" s="1"/>
  <c r="E20" i="19"/>
  <c r="H20" i="19" s="1"/>
  <c r="E36" i="19"/>
  <c r="H36" i="19" s="1"/>
  <c r="E26" i="21"/>
  <c r="H26" i="21" s="1"/>
  <c r="E42" i="19"/>
  <c r="H42" i="19" s="1"/>
  <c r="H59" i="23"/>
  <c r="E48" i="20"/>
  <c r="H48" i="20" s="1"/>
  <c r="E23" i="21"/>
  <c r="H23" i="21" s="1"/>
  <c r="E49" i="21"/>
  <c r="H49" i="21" s="1"/>
  <c r="E24" i="20"/>
  <c r="H24" i="20" s="1"/>
  <c r="E40" i="19"/>
  <c r="H40" i="19" s="1"/>
  <c r="E23" i="23"/>
  <c r="H23" i="23" s="1"/>
  <c r="E35" i="23"/>
  <c r="H35" i="23" s="1"/>
  <c r="E18" i="23"/>
  <c r="H18" i="23" s="1"/>
  <c r="E69" i="23"/>
  <c r="H69" i="23" s="1"/>
  <c r="E50" i="23"/>
  <c r="H50" i="23" s="1"/>
  <c r="E39" i="20"/>
  <c r="H39" i="20" s="1"/>
  <c r="E15" i="21"/>
  <c r="H15" i="21" s="1"/>
  <c r="E41" i="21"/>
  <c r="H41" i="21" s="1"/>
  <c r="E15" i="20"/>
  <c r="H15" i="20" s="1"/>
  <c r="E31" i="19"/>
  <c r="H31" i="19" s="1"/>
  <c r="E15" i="19"/>
  <c r="H15" i="19" s="1"/>
  <c r="E53" i="21"/>
  <c r="H53" i="21" s="1"/>
  <c r="E24" i="23"/>
  <c r="H24" i="23" s="1"/>
  <c r="E20" i="21"/>
  <c r="H20" i="21" s="1"/>
  <c r="E45" i="20"/>
  <c r="H45" i="20" s="1"/>
  <c r="E54" i="23"/>
  <c r="H54" i="23" s="1"/>
  <c r="E22" i="23"/>
  <c r="H22" i="23" s="1"/>
  <c r="E39" i="23"/>
  <c r="H39" i="23" s="1"/>
  <c r="E73" i="23"/>
  <c r="H73" i="23" s="1"/>
  <c r="E45" i="21"/>
  <c r="H45" i="21" s="1"/>
  <c r="E47" i="21"/>
  <c r="H47" i="21" s="1"/>
  <c r="E51" i="21"/>
  <c r="H51" i="21" s="1"/>
  <c r="E46" i="20"/>
  <c r="H46" i="20" s="1"/>
  <c r="E21" i="21"/>
  <c r="H21" i="21" s="1"/>
  <c r="E22" i="20"/>
  <c r="H22" i="20" s="1"/>
  <c r="E37" i="19"/>
  <c r="H37" i="19" s="1"/>
  <c r="C351" i="7"/>
  <c r="E53" i="11" s="1"/>
  <c r="H53" i="11" s="1"/>
  <c r="E75" i="23"/>
  <c r="H75" i="23" s="1"/>
  <c r="E46" i="21"/>
  <c r="H46" i="21" s="1"/>
  <c r="E21" i="20"/>
  <c r="H21" i="20" s="1"/>
  <c r="C389" i="7"/>
  <c r="C391" i="7" s="1"/>
  <c r="E27" i="11"/>
  <c r="H27" i="11" s="1"/>
  <c r="E41" i="16"/>
  <c r="H41" i="16" s="1"/>
  <c r="E54" i="11"/>
  <c r="H54" i="11" s="1"/>
  <c r="D311" i="7"/>
  <c r="E311" i="7" s="1"/>
  <c r="D298" i="7"/>
  <c r="E298" i="7" s="1"/>
  <c r="E29" i="11"/>
  <c r="H29" i="11" s="1"/>
  <c r="E42" i="16"/>
  <c r="H42" i="16" s="1"/>
  <c r="E45" i="11"/>
  <c r="H45" i="11" s="1"/>
  <c r="E21" i="11"/>
  <c r="H21" i="11" s="1"/>
  <c r="E44" i="11"/>
  <c r="H44" i="11" s="1"/>
  <c r="D409" i="7"/>
  <c r="E57" i="23" s="1"/>
  <c r="H57" i="23" s="1"/>
  <c r="E24" i="11"/>
  <c r="H24" i="11" s="1"/>
  <c r="C137" i="7"/>
  <c r="E15" i="16"/>
  <c r="H15" i="16" s="1"/>
  <c r="E35" i="16"/>
  <c r="H35" i="16" s="1"/>
  <c r="E16" i="11"/>
  <c r="H16" i="11" s="1"/>
  <c r="E40" i="11"/>
  <c r="H40" i="11" s="1"/>
  <c r="L581" i="7"/>
  <c r="N581" i="7" s="1"/>
  <c r="C188" i="7"/>
  <c r="C134" i="7" s="1"/>
  <c r="L580" i="7"/>
  <c r="N580" i="7" s="1"/>
  <c r="I526" i="7"/>
  <c r="E509" i="7"/>
  <c r="D509" i="7" s="1"/>
  <c r="D309" i="7"/>
  <c r="E309" i="7" s="1"/>
  <c r="L582" i="7"/>
  <c r="N582" i="7" s="1"/>
  <c r="L514" i="7"/>
  <c r="P514" i="7" s="1"/>
  <c r="L579" i="7"/>
  <c r="N579" i="7" s="1"/>
  <c r="C604" i="7"/>
  <c r="C602" i="7"/>
  <c r="L585" i="7"/>
  <c r="N585" i="7" s="1"/>
  <c r="L577" i="7"/>
  <c r="N577" i="7" s="1"/>
  <c r="I527" i="7"/>
  <c r="E80" i="25" s="1"/>
  <c r="G80" i="25" s="1"/>
  <c r="L584" i="7"/>
  <c r="N584" i="7" s="1"/>
  <c r="L576" i="7"/>
  <c r="N576" i="7" s="1"/>
  <c r="E517" i="7"/>
  <c r="D517" i="7" s="1"/>
  <c r="H258" i="7"/>
  <c r="C384" i="7"/>
  <c r="C352" i="7" s="1"/>
  <c r="L586" i="7"/>
  <c r="N586" i="7" s="1"/>
  <c r="L578" i="7"/>
  <c r="N578" i="7" s="1"/>
  <c r="C459" i="7"/>
  <c r="L583" i="7"/>
  <c r="N583" i="7" s="1"/>
  <c r="C458" i="7"/>
  <c r="E518" i="7"/>
  <c r="D518" i="7" s="1"/>
  <c r="E510" i="7"/>
  <c r="D510" i="7" s="1"/>
  <c r="C402" i="7"/>
  <c r="L519" i="7"/>
  <c r="E79" i="25" s="1"/>
  <c r="G79" i="25" s="1"/>
  <c r="L511" i="7"/>
  <c r="C368" i="7"/>
  <c r="C227" i="7"/>
  <c r="C109" i="7"/>
  <c r="D294" i="7"/>
  <c r="E294" i="7" s="1"/>
  <c r="D514" i="7"/>
  <c r="L512" i="7"/>
  <c r="C214" i="7"/>
  <c r="E519" i="7"/>
  <c r="D519" i="7" s="1"/>
  <c r="E511" i="7"/>
  <c r="D511" i="7" s="1"/>
  <c r="D344" i="7"/>
  <c r="E344" i="7" s="1"/>
  <c r="E346" i="7" s="1"/>
  <c r="D320" i="7"/>
  <c r="E320" i="7" s="1"/>
  <c r="E326" i="7" s="1"/>
  <c r="D525" i="7"/>
  <c r="C460" i="7"/>
  <c r="J525" i="7"/>
  <c r="K525" i="7"/>
  <c r="N516" i="7"/>
  <c r="P516" i="7"/>
  <c r="Q516" i="7"/>
  <c r="R516" i="7"/>
  <c r="L534" i="7"/>
  <c r="N534" i="7"/>
  <c r="O534" i="7"/>
  <c r="P534" i="7"/>
  <c r="L533" i="7"/>
  <c r="N533" i="7"/>
  <c r="O533" i="7"/>
  <c r="P533" i="7"/>
  <c r="N518" i="7"/>
  <c r="P518" i="7"/>
  <c r="R518" i="7"/>
  <c r="Q518" i="7"/>
  <c r="N510" i="7"/>
  <c r="P510" i="7"/>
  <c r="Q510" i="7"/>
  <c r="R510" i="7"/>
  <c r="L532" i="7"/>
  <c r="N532" i="7"/>
  <c r="O532" i="7"/>
  <c r="P532" i="7"/>
  <c r="N517" i="7"/>
  <c r="P517" i="7"/>
  <c r="Q517" i="7"/>
  <c r="R517" i="7"/>
  <c r="N509" i="7"/>
  <c r="P509" i="7"/>
  <c r="Q509" i="7"/>
  <c r="R509" i="7"/>
  <c r="E533" i="7"/>
  <c r="D533" i="7" s="1"/>
  <c r="E516" i="7"/>
  <c r="D516" i="7" s="1"/>
  <c r="L513" i="7"/>
  <c r="E532" i="7"/>
  <c r="D532" i="7" s="1"/>
  <c r="E515" i="7"/>
  <c r="D515" i="7" s="1"/>
  <c r="R515" i="7"/>
  <c r="Q515" i="7"/>
  <c r="E513" i="7"/>
  <c r="D513" i="7" s="1"/>
  <c r="P515" i="7"/>
  <c r="E534" i="7"/>
  <c r="D534" i="7" s="1"/>
  <c r="H34" i="21" l="1"/>
  <c r="H19" i="36"/>
  <c r="H24" i="19"/>
  <c r="G19" i="36"/>
  <c r="B20" i="9"/>
  <c r="O20" i="36"/>
  <c r="M20" i="36"/>
  <c r="N20" i="36"/>
  <c r="P20" i="36"/>
  <c r="F19" i="36"/>
  <c r="O21" i="36"/>
  <c r="P21" i="36"/>
  <c r="N21" i="36"/>
  <c r="M21" i="36"/>
  <c r="P17" i="36"/>
  <c r="N17" i="36"/>
  <c r="M17" i="36"/>
  <c r="O17" i="36"/>
  <c r="H30" i="21"/>
  <c r="J526" i="7"/>
  <c r="E81" i="25"/>
  <c r="G81" i="25" s="1"/>
  <c r="G85" i="25" s="1"/>
  <c r="H9" i="25" s="1"/>
  <c r="E19" i="23"/>
  <c r="H19" i="23" s="1"/>
  <c r="H29" i="23" s="1"/>
  <c r="E51" i="23"/>
  <c r="H51" i="23" s="1"/>
  <c r="H63" i="23" s="1"/>
  <c r="E36" i="23"/>
  <c r="H36" i="23" s="1"/>
  <c r="E70" i="23"/>
  <c r="H70" i="23" s="1"/>
  <c r="E40" i="20"/>
  <c r="H40" i="20" s="1"/>
  <c r="H57" i="20" s="1"/>
  <c r="E16" i="21"/>
  <c r="H16" i="21" s="1"/>
  <c r="H35" i="21" s="1"/>
  <c r="E42" i="21"/>
  <c r="H42" i="21" s="1"/>
  <c r="H66" i="21" s="1"/>
  <c r="E16" i="20"/>
  <c r="E32" i="19"/>
  <c r="H32" i="19" s="1"/>
  <c r="H47" i="19" s="1"/>
  <c r="E16" i="19"/>
  <c r="H16" i="19" s="1"/>
  <c r="C350" i="7"/>
  <c r="E74" i="23"/>
  <c r="H74" i="23" s="1"/>
  <c r="E47" i="20"/>
  <c r="H47" i="20" s="1"/>
  <c r="E38" i="19"/>
  <c r="H38" i="19" s="1"/>
  <c r="E300" i="7"/>
  <c r="E312" i="7"/>
  <c r="P577" i="7"/>
  <c r="Q577" i="7" s="1"/>
  <c r="E25" i="11"/>
  <c r="H25" i="11" s="1"/>
  <c r="E36" i="16"/>
  <c r="H36" i="16" s="1"/>
  <c r="H46" i="16" s="1"/>
  <c r="F9" i="16" s="1"/>
  <c r="E16" i="16"/>
  <c r="H16" i="16" s="1"/>
  <c r="H28" i="16" s="1"/>
  <c r="E17" i="11"/>
  <c r="E41" i="11"/>
  <c r="H41" i="11" s="1"/>
  <c r="E51" i="11"/>
  <c r="H51" i="11" s="1"/>
  <c r="P581" i="7"/>
  <c r="Q581" i="7" s="1"/>
  <c r="E56" i="21" s="1"/>
  <c r="H56" i="21" s="1"/>
  <c r="R514" i="7"/>
  <c r="P580" i="7"/>
  <c r="Q580" i="7" s="1"/>
  <c r="P579" i="7"/>
  <c r="Q579" i="7" s="1"/>
  <c r="P584" i="7"/>
  <c r="Q584" i="7" s="1"/>
  <c r="E61" i="21" s="1"/>
  <c r="H61" i="21" s="1"/>
  <c r="C605" i="7"/>
  <c r="E605" i="7" s="1"/>
  <c r="Q514" i="7"/>
  <c r="N514" i="7"/>
  <c r="K526" i="7"/>
  <c r="P578" i="7"/>
  <c r="Q578" i="7" s="1"/>
  <c r="P583" i="7"/>
  <c r="Q583" i="7" s="1"/>
  <c r="E58" i="21" s="1"/>
  <c r="H58" i="21" s="1"/>
  <c r="D338" i="7"/>
  <c r="E338" i="7" s="1"/>
  <c r="E340" i="7" s="1"/>
  <c r="C251" i="7" s="1"/>
  <c r="P585" i="7"/>
  <c r="Q585" i="7" s="1"/>
  <c r="E60" i="21" s="1"/>
  <c r="H60" i="21" s="1"/>
  <c r="P582" i="7"/>
  <c r="Q582" i="7" s="1"/>
  <c r="E57" i="21" s="1"/>
  <c r="H57" i="21" s="1"/>
  <c r="P586" i="7"/>
  <c r="Q586" i="7" s="1"/>
  <c r="E59" i="21" s="1"/>
  <c r="H59" i="21" s="1"/>
  <c r="J527" i="7"/>
  <c r="K527" i="7"/>
  <c r="P576" i="7"/>
  <c r="Q576" i="7" s="1"/>
  <c r="N512" i="7"/>
  <c r="P512" i="7"/>
  <c r="Q512" i="7"/>
  <c r="R512" i="7"/>
  <c r="P511" i="7"/>
  <c r="Q511" i="7"/>
  <c r="R511" i="7"/>
  <c r="N511" i="7"/>
  <c r="P519" i="7"/>
  <c r="N519" i="7"/>
  <c r="Q519" i="7"/>
  <c r="R519" i="7"/>
  <c r="P513" i="7"/>
  <c r="Q513" i="7"/>
  <c r="R513" i="7"/>
  <c r="N513" i="7"/>
  <c r="B19" i="36" l="1"/>
  <c r="C19" i="36" s="1"/>
  <c r="E10" i="23"/>
  <c r="G10" i="23"/>
  <c r="H67" i="21"/>
  <c r="J9" i="21" s="1"/>
  <c r="H16" i="20"/>
  <c r="H32" i="20" s="1"/>
  <c r="F8" i="20" s="1"/>
  <c r="H56" i="20"/>
  <c r="H49" i="19"/>
  <c r="N19" i="36"/>
  <c r="J19" i="36" s="1"/>
  <c r="H44" i="23"/>
  <c r="E9" i="23" s="1"/>
  <c r="I63" i="23"/>
  <c r="I10" i="23"/>
  <c r="E19" i="36"/>
  <c r="P19" i="36"/>
  <c r="L19" i="36" s="1"/>
  <c r="M19" i="36"/>
  <c r="I19" i="36" s="1"/>
  <c r="O19" i="36"/>
  <c r="K19" i="36" s="1"/>
  <c r="H17" i="11"/>
  <c r="H33" i="11" s="1"/>
  <c r="F8" i="11" s="1"/>
  <c r="H8" i="21"/>
  <c r="I9" i="25"/>
  <c r="H10" i="25"/>
  <c r="G9" i="20"/>
  <c r="G9" i="19"/>
  <c r="H48" i="19"/>
  <c r="E52" i="11"/>
  <c r="H52" i="11" s="1"/>
  <c r="H61" i="11" s="1"/>
  <c r="F9" i="11" s="1"/>
  <c r="J9" i="20"/>
  <c r="H81" i="23"/>
  <c r="H11" i="23" s="1"/>
  <c r="E8" i="23"/>
  <c r="C48" i="9"/>
  <c r="H25" i="19"/>
  <c r="F8" i="19" s="1"/>
  <c r="G8" i="19"/>
  <c r="H8" i="19"/>
  <c r="T8" i="16"/>
  <c r="H29" i="16"/>
  <c r="H9" i="16"/>
  <c r="H47" i="16"/>
  <c r="E9" i="16" s="1"/>
  <c r="D19" i="36" l="1"/>
  <c r="B44" i="9"/>
  <c r="B43" i="36" s="1"/>
  <c r="J10" i="23"/>
  <c r="H10" i="23"/>
  <c r="L11" i="23"/>
  <c r="F10" i="23"/>
  <c r="C42" i="9"/>
  <c r="I8" i="21"/>
  <c r="G8" i="20"/>
  <c r="H8" i="20"/>
  <c r="H33" i="20"/>
  <c r="J8" i="20" s="1"/>
  <c r="H9" i="19"/>
  <c r="G8" i="11"/>
  <c r="F10" i="11"/>
  <c r="F9" i="23"/>
  <c r="I81" i="23"/>
  <c r="F11" i="23" s="1"/>
  <c r="F9" i="19"/>
  <c r="K9" i="21"/>
  <c r="C19" i="9"/>
  <c r="J9" i="25"/>
  <c r="I10" i="25"/>
  <c r="T9" i="20"/>
  <c r="F9" i="20"/>
  <c r="K9" i="20"/>
  <c r="C51" i="9"/>
  <c r="J10" i="20"/>
  <c r="F8" i="23"/>
  <c r="H9" i="20"/>
  <c r="I9" i="19"/>
  <c r="I8" i="20"/>
  <c r="B51" i="9"/>
  <c r="B50" i="36" s="1"/>
  <c r="F9" i="21"/>
  <c r="X9" i="21"/>
  <c r="B46" i="9"/>
  <c r="B45" i="36" s="1"/>
  <c r="H10" i="19"/>
  <c r="I8" i="19"/>
  <c r="G7" i="20"/>
  <c r="G10" i="19"/>
  <c r="F8" i="21"/>
  <c r="X8" i="21"/>
  <c r="I7" i="21"/>
  <c r="F10" i="19"/>
  <c r="G9" i="11"/>
  <c r="W8" i="16"/>
  <c r="X8" i="16"/>
  <c r="K9" i="16"/>
  <c r="H8" i="11"/>
  <c r="W9" i="16"/>
  <c r="X9" i="16"/>
  <c r="Q8" i="16"/>
  <c r="C33" i="9"/>
  <c r="C35" i="9"/>
  <c r="B50" i="8" l="1"/>
  <c r="K10" i="23"/>
  <c r="I10" i="21"/>
  <c r="J8" i="21"/>
  <c r="L9" i="21"/>
  <c r="H7" i="20"/>
  <c r="T7" i="20"/>
  <c r="F7" i="20"/>
  <c r="C50" i="8"/>
  <c r="K8" i="20"/>
  <c r="K10" i="20" s="1"/>
  <c r="G10" i="20"/>
  <c r="J7" i="20"/>
  <c r="K9" i="25"/>
  <c r="H43" i="36"/>
  <c r="G43" i="36"/>
  <c r="F43" i="36"/>
  <c r="G9" i="23"/>
  <c r="G50" i="36"/>
  <c r="H50" i="36"/>
  <c r="F50" i="36"/>
  <c r="H45" i="36"/>
  <c r="G45" i="36"/>
  <c r="F45" i="36"/>
  <c r="H10" i="20"/>
  <c r="C14" i="9"/>
  <c r="L9" i="25"/>
  <c r="J10" i="25"/>
  <c r="C17" i="9"/>
  <c r="C25" i="9"/>
  <c r="T10" i="20"/>
  <c r="F10" i="20"/>
  <c r="U9" i="20"/>
  <c r="L9" i="20"/>
  <c r="C24" i="9"/>
  <c r="C38" i="9"/>
  <c r="C27" i="9"/>
  <c r="C34" i="9"/>
  <c r="E33" i="9"/>
  <c r="D33" i="9"/>
  <c r="H8" i="23"/>
  <c r="C46" i="9"/>
  <c r="L10" i="23"/>
  <c r="J7" i="21"/>
  <c r="J10" i="21"/>
  <c r="K8" i="21"/>
  <c r="I9" i="20"/>
  <c r="I10" i="19"/>
  <c r="J8" i="19"/>
  <c r="V9" i="21"/>
  <c r="C50" i="9"/>
  <c r="J9" i="19"/>
  <c r="H9" i="21"/>
  <c r="M9" i="21"/>
  <c r="U8" i="21"/>
  <c r="X7" i="21"/>
  <c r="X10" i="21"/>
  <c r="E49" i="9"/>
  <c r="F10" i="21"/>
  <c r="F7" i="21"/>
  <c r="G8" i="21"/>
  <c r="H9" i="11"/>
  <c r="G10" i="11"/>
  <c r="C16" i="9"/>
  <c r="N8" i="16"/>
  <c r="E10" i="16"/>
  <c r="B33" i="9"/>
  <c r="B32" i="36" s="1"/>
  <c r="I8" i="11"/>
  <c r="C9" i="9"/>
  <c r="N9" i="16"/>
  <c r="M10" i="23" l="1"/>
  <c r="T11" i="23"/>
  <c r="K7" i="20"/>
  <c r="V9" i="20"/>
  <c r="I10" i="20"/>
  <c r="L8" i="20"/>
  <c r="M9" i="20"/>
  <c r="P43" i="36"/>
  <c r="N43" i="36"/>
  <c r="M43" i="36"/>
  <c r="O43" i="36"/>
  <c r="H9" i="23"/>
  <c r="O45" i="36"/>
  <c r="P45" i="36"/>
  <c r="N45" i="36"/>
  <c r="M45" i="36"/>
  <c r="H32" i="36"/>
  <c r="G32" i="36"/>
  <c r="F32" i="36"/>
  <c r="P50" i="36"/>
  <c r="O50" i="36"/>
  <c r="M50" i="36"/>
  <c r="N50" i="36"/>
  <c r="M9" i="25"/>
  <c r="L10" i="25"/>
  <c r="P9" i="25"/>
  <c r="H50" i="8"/>
  <c r="K10" i="25"/>
  <c r="C28" i="9"/>
  <c r="L10" i="20"/>
  <c r="U10" i="20"/>
  <c r="U7" i="20"/>
  <c r="H10" i="11"/>
  <c r="I9" i="11"/>
  <c r="C11" i="9"/>
  <c r="E37" i="9"/>
  <c r="C10" i="9"/>
  <c r="J8" i="23"/>
  <c r="C32" i="9"/>
  <c r="C12" i="9"/>
  <c r="C23" i="9"/>
  <c r="I7" i="20"/>
  <c r="H7" i="21"/>
  <c r="H10" i="21"/>
  <c r="K9" i="19"/>
  <c r="K8" i="19"/>
  <c r="J10" i="19"/>
  <c r="G10" i="21"/>
  <c r="G7" i="21"/>
  <c r="N9" i="20"/>
  <c r="L8" i="21"/>
  <c r="K10" i="21"/>
  <c r="K7" i="21"/>
  <c r="U10" i="21"/>
  <c r="U7" i="21"/>
  <c r="R8" i="21"/>
  <c r="C47" i="9"/>
  <c r="D48" i="9"/>
  <c r="N9" i="21"/>
  <c r="W9" i="20"/>
  <c r="V7" i="20"/>
  <c r="V10" i="20"/>
  <c r="V10" i="21"/>
  <c r="V7" i="21"/>
  <c r="K8" i="16"/>
  <c r="C8" i="9"/>
  <c r="J8" i="11"/>
  <c r="Q9" i="16"/>
  <c r="D38" i="9"/>
  <c r="D50" i="8" l="1"/>
  <c r="C41" i="9"/>
  <c r="X11" i="23"/>
  <c r="N10" i="23"/>
  <c r="C26" i="9"/>
  <c r="M8" i="20"/>
  <c r="L7" i="20"/>
  <c r="D24" i="9"/>
  <c r="I10" i="11"/>
  <c r="O32" i="36"/>
  <c r="M32" i="36"/>
  <c r="N32" i="36"/>
  <c r="P32" i="36"/>
  <c r="U9" i="25"/>
  <c r="P10" i="25"/>
  <c r="N9" i="25"/>
  <c r="M10" i="25"/>
  <c r="K9" i="11"/>
  <c r="C30" i="9"/>
  <c r="B47" i="9"/>
  <c r="B46" i="36" s="1"/>
  <c r="D34" i="9"/>
  <c r="C31" i="9"/>
  <c r="C13" i="9"/>
  <c r="F50" i="8"/>
  <c r="C40" i="9"/>
  <c r="L8" i="23"/>
  <c r="C29" i="9"/>
  <c r="C15" i="9"/>
  <c r="O9" i="21"/>
  <c r="O8" i="21"/>
  <c r="E30" i="9"/>
  <c r="O9" i="20"/>
  <c r="K10" i="19"/>
  <c r="D49" i="9"/>
  <c r="W7" i="20"/>
  <c r="W10" i="20"/>
  <c r="X9" i="20"/>
  <c r="D50" i="9"/>
  <c r="M8" i="21"/>
  <c r="L10" i="21"/>
  <c r="L7" i="21"/>
  <c r="L9" i="19"/>
  <c r="J10" i="11"/>
  <c r="L8" i="11"/>
  <c r="T9" i="16"/>
  <c r="H8" i="16"/>
  <c r="D37" i="9"/>
  <c r="G50" i="8" l="1"/>
  <c r="N8" i="20"/>
  <c r="M7" i="20"/>
  <c r="M10" i="20"/>
  <c r="K10" i="11"/>
  <c r="B41" i="9"/>
  <c r="B40" i="36" s="1"/>
  <c r="D42" i="9"/>
  <c r="H46" i="36"/>
  <c r="F46" i="36"/>
  <c r="G46" i="36"/>
  <c r="O9" i="25"/>
  <c r="N10" i="25"/>
  <c r="U10" i="25"/>
  <c r="M9" i="11"/>
  <c r="D32" i="9"/>
  <c r="N8" i="23"/>
  <c r="D35" i="9"/>
  <c r="D43" i="9"/>
  <c r="B24" i="9"/>
  <c r="B23" i="36" s="1"/>
  <c r="O10" i="21"/>
  <c r="O7" i="21"/>
  <c r="P9" i="20"/>
  <c r="N8" i="21"/>
  <c r="M10" i="21"/>
  <c r="M7" i="21"/>
  <c r="P9" i="21"/>
  <c r="L10" i="19"/>
  <c r="M9" i="19"/>
  <c r="X10" i="20"/>
  <c r="X7" i="20"/>
  <c r="C49" i="9"/>
  <c r="L10" i="11"/>
  <c r="N8" i="11"/>
  <c r="D14" i="9"/>
  <c r="D36" i="9"/>
  <c r="E38" i="9"/>
  <c r="C37" i="9"/>
  <c r="I50" i="8" l="1"/>
  <c r="O8" i="20"/>
  <c r="N10" i="20"/>
  <c r="N7" i="20"/>
  <c r="O9" i="11"/>
  <c r="H40" i="36"/>
  <c r="G40" i="36"/>
  <c r="F40" i="36"/>
  <c r="E43" i="9"/>
  <c r="O46" i="36"/>
  <c r="N46" i="36"/>
  <c r="P46" i="36"/>
  <c r="M46" i="36"/>
  <c r="G23" i="36"/>
  <c r="H23" i="36"/>
  <c r="F23" i="36"/>
  <c r="M10" i="11"/>
  <c r="Q9" i="25"/>
  <c r="D19" i="9"/>
  <c r="O10" i="25"/>
  <c r="X10" i="23"/>
  <c r="D45" i="9"/>
  <c r="E14" i="9"/>
  <c r="P8" i="23"/>
  <c r="D25" i="9"/>
  <c r="M10" i="19"/>
  <c r="Q9" i="21"/>
  <c r="D31" i="9"/>
  <c r="P7" i="21"/>
  <c r="P10" i="21"/>
  <c r="D28" i="9"/>
  <c r="Q9" i="20"/>
  <c r="B49" i="9"/>
  <c r="B48" i="36" s="1"/>
  <c r="C45" i="9"/>
  <c r="N10" i="21"/>
  <c r="N7" i="21"/>
  <c r="Y8" i="21"/>
  <c r="B50" i="9"/>
  <c r="B49" i="36" s="1"/>
  <c r="E48" i="9"/>
  <c r="B14" i="9"/>
  <c r="B13" i="36" s="1"/>
  <c r="N10" i="11"/>
  <c r="P8" i="11"/>
  <c r="Y10" i="16"/>
  <c r="E36" i="9"/>
  <c r="Q9" i="11"/>
  <c r="O10" i="11"/>
  <c r="C36" i="9"/>
  <c r="B37" i="9"/>
  <c r="B36" i="36" s="1"/>
  <c r="B38" i="9"/>
  <c r="B37" i="36" s="1"/>
  <c r="J50" i="8" l="1"/>
  <c r="E50" i="8"/>
  <c r="R50" i="8"/>
  <c r="K50" i="8"/>
  <c r="O7" i="20"/>
  <c r="P8" i="20"/>
  <c r="O10" i="20"/>
  <c r="P40" i="36"/>
  <c r="N40" i="36"/>
  <c r="M40" i="36"/>
  <c r="O40" i="36"/>
  <c r="E42" i="9"/>
  <c r="H36" i="36"/>
  <c r="F36" i="36"/>
  <c r="G36" i="36"/>
  <c r="M23" i="36"/>
  <c r="N23" i="36"/>
  <c r="P23" i="36"/>
  <c r="O23" i="36"/>
  <c r="H13" i="36"/>
  <c r="G13" i="36"/>
  <c r="F13" i="36"/>
  <c r="G48" i="36"/>
  <c r="F48" i="36"/>
  <c r="H48" i="36"/>
  <c r="F49" i="36"/>
  <c r="H49" i="36"/>
  <c r="G49" i="36"/>
  <c r="H37" i="36"/>
  <c r="G37" i="36"/>
  <c r="F37" i="36"/>
  <c r="R9" i="25"/>
  <c r="Q10" i="25"/>
  <c r="E34" i="9"/>
  <c r="D30" i="9"/>
  <c r="B30" i="9"/>
  <c r="B29" i="36" s="1"/>
  <c r="D15" i="9"/>
  <c r="E35" i="9"/>
  <c r="D10" i="9"/>
  <c r="R8" i="23"/>
  <c r="C43" i="9"/>
  <c r="B43" i="9"/>
  <c r="B42" i="36" s="1"/>
  <c r="C39" i="9"/>
  <c r="E50" i="9"/>
  <c r="D23" i="9"/>
  <c r="D29" i="9"/>
  <c r="E45" i="9"/>
  <c r="B48" i="9"/>
  <c r="B47" i="36" s="1"/>
  <c r="Q7" i="21"/>
  <c r="R9" i="21"/>
  <c r="Q10" i="21"/>
  <c r="B25" i="9"/>
  <c r="B24" i="36" s="1"/>
  <c r="Q7" i="20"/>
  <c r="Q10" i="20"/>
  <c r="R9" i="20"/>
  <c r="P10" i="11"/>
  <c r="R8" i="11"/>
  <c r="B35" i="9"/>
  <c r="B34" i="36" s="1"/>
  <c r="S9" i="11"/>
  <c r="Q10" i="11"/>
  <c r="D12" i="9"/>
  <c r="E32" i="9"/>
  <c r="B34" i="9"/>
  <c r="B33" i="36" s="1"/>
  <c r="D39" i="9" l="1"/>
  <c r="D17" i="9"/>
  <c r="B42" i="9"/>
  <c r="B41" i="36" s="1"/>
  <c r="H41" i="36" s="1"/>
  <c r="P10" i="20"/>
  <c r="Y8" i="20"/>
  <c r="P7" i="20"/>
  <c r="L50" i="8"/>
  <c r="B36" i="9"/>
  <c r="H34" i="36"/>
  <c r="G34" i="36"/>
  <c r="F34" i="36"/>
  <c r="P48" i="36"/>
  <c r="M48" i="36"/>
  <c r="N48" i="36"/>
  <c r="O48" i="36"/>
  <c r="H33" i="36"/>
  <c r="H31" i="36" s="1"/>
  <c r="G33" i="36"/>
  <c r="F33" i="36"/>
  <c r="G42" i="36"/>
  <c r="F42" i="36"/>
  <c r="H42" i="36"/>
  <c r="G24" i="36"/>
  <c r="G22" i="36" s="1"/>
  <c r="F24" i="36"/>
  <c r="H24" i="36"/>
  <c r="H22" i="36" s="1"/>
  <c r="G29" i="36"/>
  <c r="F29" i="36"/>
  <c r="H29" i="36"/>
  <c r="O37" i="36"/>
  <c r="P37" i="36"/>
  <c r="N37" i="36"/>
  <c r="M37" i="36"/>
  <c r="N13" i="36"/>
  <c r="O13" i="36"/>
  <c r="M13" i="36"/>
  <c r="P13" i="36"/>
  <c r="G35" i="36"/>
  <c r="P36" i="36"/>
  <c r="O36" i="36"/>
  <c r="N36" i="36"/>
  <c r="F35" i="36"/>
  <c r="M36" i="36"/>
  <c r="H47" i="36"/>
  <c r="F47" i="36"/>
  <c r="G47" i="36"/>
  <c r="P49" i="36"/>
  <c r="N49" i="36"/>
  <c r="O49" i="36"/>
  <c r="M49" i="36"/>
  <c r="H35" i="36"/>
  <c r="R10" i="25"/>
  <c r="S9" i="25"/>
  <c r="T8" i="23"/>
  <c r="D40" i="9"/>
  <c r="D8" i="9"/>
  <c r="D9" i="9"/>
  <c r="C52" i="9"/>
  <c r="R7" i="20"/>
  <c r="R10" i="20"/>
  <c r="S9" i="20"/>
  <c r="S9" i="21"/>
  <c r="R7" i="21"/>
  <c r="R10" i="21"/>
  <c r="N50" i="8"/>
  <c r="D11" i="9"/>
  <c r="R10" i="11"/>
  <c r="U8" i="11"/>
  <c r="U9" i="11"/>
  <c r="S10" i="11"/>
  <c r="B35" i="36" l="1"/>
  <c r="O35" i="36"/>
  <c r="O50" i="8"/>
  <c r="D26" i="9"/>
  <c r="M50" i="8"/>
  <c r="F41" i="36"/>
  <c r="G41" i="36"/>
  <c r="E35" i="36"/>
  <c r="D35" i="36"/>
  <c r="D27" i="9"/>
  <c r="N35" i="36"/>
  <c r="J35" i="36" s="1"/>
  <c r="B32" i="9"/>
  <c r="P35" i="36"/>
  <c r="L35" i="36" s="1"/>
  <c r="B45" i="9"/>
  <c r="M35" i="36"/>
  <c r="I35" i="36" s="1"/>
  <c r="B23" i="9"/>
  <c r="P34" i="36"/>
  <c r="N34" i="36"/>
  <c r="O34" i="36"/>
  <c r="M34" i="36"/>
  <c r="C35" i="36"/>
  <c r="M29" i="36"/>
  <c r="P29" i="36"/>
  <c r="O29" i="36"/>
  <c r="N29" i="36"/>
  <c r="K35" i="36"/>
  <c r="P24" i="36"/>
  <c r="P22" i="36" s="1"/>
  <c r="O24" i="36"/>
  <c r="O22" i="36" s="1"/>
  <c r="N24" i="36"/>
  <c r="N22" i="36" s="1"/>
  <c r="M24" i="36"/>
  <c r="M22" i="36" s="1"/>
  <c r="F22" i="36"/>
  <c r="M42" i="36"/>
  <c r="O42" i="36"/>
  <c r="N42" i="36"/>
  <c r="P42" i="36"/>
  <c r="O47" i="36"/>
  <c r="M47" i="36"/>
  <c r="P47" i="36"/>
  <c r="N47" i="36"/>
  <c r="P33" i="36"/>
  <c r="M33" i="36"/>
  <c r="N33" i="36"/>
  <c r="O33" i="36"/>
  <c r="F31" i="36"/>
  <c r="G31" i="36"/>
  <c r="T9" i="25"/>
  <c r="S10" i="25"/>
  <c r="V8" i="23"/>
  <c r="E31" i="9"/>
  <c r="S10" i="21"/>
  <c r="Y10" i="21" s="1"/>
  <c r="S7" i="21"/>
  <c r="Y9" i="21"/>
  <c r="S7" i="20"/>
  <c r="E28" i="9"/>
  <c r="S10" i="20"/>
  <c r="Y10" i="20" s="1"/>
  <c r="Y9" i="20"/>
  <c r="E15" i="9"/>
  <c r="U10" i="11"/>
  <c r="X8" i="11"/>
  <c r="W9" i="11"/>
  <c r="M31" i="36" l="1"/>
  <c r="B44" i="36"/>
  <c r="E44" i="36" s="1"/>
  <c r="P41" i="36"/>
  <c r="B31" i="36"/>
  <c r="E31" i="36" s="1"/>
  <c r="B22" i="36"/>
  <c r="D22" i="36" s="1"/>
  <c r="M41" i="36"/>
  <c r="N41" i="36"/>
  <c r="O41" i="36"/>
  <c r="B27" i="9"/>
  <c r="B26" i="36" s="1"/>
  <c r="N31" i="36"/>
  <c r="J31" i="36" s="1"/>
  <c r="K44" i="36"/>
  <c r="P31" i="36"/>
  <c r="L31" i="36" s="1"/>
  <c r="C44" i="36"/>
  <c r="O31" i="36"/>
  <c r="K31" i="36" s="1"/>
  <c r="I22" i="36"/>
  <c r="J44" i="36"/>
  <c r="J22" i="36"/>
  <c r="K22" i="36"/>
  <c r="I44" i="36"/>
  <c r="L44" i="36"/>
  <c r="I31" i="36"/>
  <c r="V9" i="25"/>
  <c r="Q50" i="8"/>
  <c r="T10" i="25"/>
  <c r="X8" i="23"/>
  <c r="Y7" i="21"/>
  <c r="Y7" i="20"/>
  <c r="E26" i="9"/>
  <c r="B28" i="9"/>
  <c r="B27" i="36" s="1"/>
  <c r="E29" i="9"/>
  <c r="B31" i="9"/>
  <c r="B30" i="36" s="1"/>
  <c r="D16" i="9"/>
  <c r="B15" i="9"/>
  <c r="B14" i="36" s="1"/>
  <c r="X10" i="11"/>
  <c r="E9" i="9"/>
  <c r="Y8" i="11"/>
  <c r="W10" i="11"/>
  <c r="E10" i="9"/>
  <c r="Y9" i="11"/>
  <c r="E12" i="9"/>
  <c r="C31" i="36" l="1"/>
  <c r="D31" i="36"/>
  <c r="D44" i="36"/>
  <c r="E22" i="36"/>
  <c r="C22" i="36"/>
  <c r="P50" i="8"/>
  <c r="H26" i="36"/>
  <c r="G26" i="36"/>
  <c r="F26" i="36"/>
  <c r="G30" i="36"/>
  <c r="G28" i="36" s="1"/>
  <c r="H30" i="36"/>
  <c r="H28" i="36" s="1"/>
  <c r="F30" i="36"/>
  <c r="F27" i="36"/>
  <c r="H27" i="36"/>
  <c r="G27" i="36"/>
  <c r="G14" i="36"/>
  <c r="H14" i="36"/>
  <c r="F14" i="36"/>
  <c r="W9" i="25"/>
  <c r="S50" i="8"/>
  <c r="V10" i="25"/>
  <c r="D13" i="9"/>
  <c r="Y10" i="11"/>
  <c r="B9" i="9"/>
  <c r="B8" i="36" s="1"/>
  <c r="E11" i="9"/>
  <c r="B12" i="9"/>
  <c r="B11" i="36" s="1"/>
  <c r="G25" i="36" l="1"/>
  <c r="B26" i="9"/>
  <c r="H25" i="36"/>
  <c r="N26" i="36"/>
  <c r="O26" i="36"/>
  <c r="M26" i="36"/>
  <c r="P26" i="36"/>
  <c r="B10" i="9"/>
  <c r="B9" i="36" s="1"/>
  <c r="H9" i="36" s="1"/>
  <c r="E40" i="9"/>
  <c r="E39" i="9"/>
  <c r="B29" i="9"/>
  <c r="P27" i="36"/>
  <c r="O27" i="36"/>
  <c r="O25" i="36" s="1"/>
  <c r="N27" i="36"/>
  <c r="M27" i="36"/>
  <c r="F25" i="36"/>
  <c r="H11" i="36"/>
  <c r="H10" i="36" s="1"/>
  <c r="F11" i="36"/>
  <c r="G11" i="36"/>
  <c r="G10" i="36" s="1"/>
  <c r="G8" i="36"/>
  <c r="F8" i="36"/>
  <c r="H8" i="36"/>
  <c r="F28" i="36"/>
  <c r="M30" i="36"/>
  <c r="M28" i="36" s="1"/>
  <c r="I28" i="36" s="1"/>
  <c r="O30" i="36"/>
  <c r="O28" i="36" s="1"/>
  <c r="N30" i="36"/>
  <c r="N28" i="36" s="1"/>
  <c r="P30" i="36"/>
  <c r="P28" i="36" s="1"/>
  <c r="M14" i="36"/>
  <c r="O14" i="36"/>
  <c r="N14" i="36"/>
  <c r="P14" i="36"/>
  <c r="E8" i="9"/>
  <c r="T50" i="8"/>
  <c r="X9" i="25"/>
  <c r="W10" i="25"/>
  <c r="B40" i="9"/>
  <c r="B39" i="36" s="1"/>
  <c r="D52" i="9"/>
  <c r="M8" i="36" l="1"/>
  <c r="N8" i="36"/>
  <c r="J28" i="36"/>
  <c r="K28" i="36"/>
  <c r="B28" i="36"/>
  <c r="D28" i="36" s="1"/>
  <c r="N25" i="36"/>
  <c r="B25" i="36"/>
  <c r="D25" i="36" s="1"/>
  <c r="M25" i="36"/>
  <c r="P25" i="36"/>
  <c r="L25" i="36" s="1"/>
  <c r="F9" i="36"/>
  <c r="F7" i="36" s="1"/>
  <c r="G9" i="36"/>
  <c r="G7" i="36" s="1"/>
  <c r="H7" i="36"/>
  <c r="I25" i="36"/>
  <c r="B11" i="9"/>
  <c r="J25" i="36"/>
  <c r="B8" i="9"/>
  <c r="L28" i="36"/>
  <c r="P8" i="36"/>
  <c r="O8" i="36"/>
  <c r="G39" i="36"/>
  <c r="F39" i="36"/>
  <c r="H39" i="36"/>
  <c r="K25" i="36"/>
  <c r="P11" i="36"/>
  <c r="P10" i="36" s="1"/>
  <c r="M11" i="36"/>
  <c r="M10" i="36" s="1"/>
  <c r="N11" i="36"/>
  <c r="N10" i="36" s="1"/>
  <c r="F10" i="36"/>
  <c r="O11" i="36"/>
  <c r="O10" i="36" s="1"/>
  <c r="K10" i="36" s="1"/>
  <c r="X10" i="25"/>
  <c r="Y9" i="25"/>
  <c r="C28" i="36" l="1"/>
  <c r="E28" i="36"/>
  <c r="C25" i="36"/>
  <c r="E25" i="36"/>
  <c r="B10" i="36"/>
  <c r="D10" i="36" s="1"/>
  <c r="B7" i="36"/>
  <c r="E7" i="36" s="1"/>
  <c r="L10" i="36"/>
  <c r="E10" i="36"/>
  <c r="M9" i="36"/>
  <c r="M7" i="36" s="1"/>
  <c r="P9" i="36"/>
  <c r="P7" i="36" s="1"/>
  <c r="N9" i="36"/>
  <c r="N7" i="36" s="1"/>
  <c r="O9" i="36"/>
  <c r="O7" i="36" s="1"/>
  <c r="B39" i="9"/>
  <c r="J10" i="36"/>
  <c r="I10" i="36"/>
  <c r="D7" i="36"/>
  <c r="M39" i="36"/>
  <c r="O39" i="36"/>
  <c r="P39" i="36"/>
  <c r="N39" i="36"/>
  <c r="C10" i="36"/>
  <c r="Y7" i="25"/>
  <c r="Y10" i="25"/>
  <c r="E19" i="9"/>
  <c r="U50" i="8"/>
  <c r="V50" i="8" s="1"/>
  <c r="B19" i="9"/>
  <c r="B18" i="36" s="1"/>
  <c r="B38" i="36" l="1"/>
  <c r="D38" i="36" s="1"/>
  <c r="J7" i="36"/>
  <c r="K7" i="36"/>
  <c r="C7" i="36"/>
  <c r="E38" i="36"/>
  <c r="C38" i="36"/>
  <c r="K38" i="36"/>
  <c r="J38" i="36"/>
  <c r="I38" i="36"/>
  <c r="L7" i="36"/>
  <c r="H18" i="36"/>
  <c r="H16" i="36" s="1"/>
  <c r="G18" i="36"/>
  <c r="G16" i="36" s="1"/>
  <c r="F18" i="36"/>
  <c r="L38" i="36"/>
  <c r="I7" i="36"/>
  <c r="E17" i="9"/>
  <c r="B52" i="9" l="1"/>
  <c r="B17" i="9"/>
  <c r="N18" i="36"/>
  <c r="N16" i="36" s="1"/>
  <c r="M18" i="36"/>
  <c r="M16" i="36" s="1"/>
  <c r="O18" i="36"/>
  <c r="O16" i="36" s="1"/>
  <c r="P18" i="36"/>
  <c r="P16" i="36" s="1"/>
  <c r="F16" i="36"/>
  <c r="B16" i="36" l="1"/>
  <c r="D16" i="36" s="1"/>
  <c r="L16" i="36"/>
  <c r="J16" i="36"/>
  <c r="K16" i="36"/>
  <c r="I16" i="36"/>
  <c r="C16" i="36" l="1"/>
  <c r="E16" i="36"/>
  <c r="E16" i="9"/>
  <c r="B16" i="9" l="1"/>
  <c r="B15" i="36" s="1"/>
  <c r="E13" i="9"/>
  <c r="H15" i="36" l="1"/>
  <c r="H12" i="36" s="1"/>
  <c r="F15" i="36"/>
  <c r="G15" i="36"/>
  <c r="G12" i="36" s="1"/>
  <c r="E52" i="9"/>
  <c r="B13" i="9" l="1"/>
  <c r="G51" i="36"/>
  <c r="M15" i="36"/>
  <c r="M12" i="36" s="1"/>
  <c r="O15" i="36"/>
  <c r="O12" i="36" s="1"/>
  <c r="N15" i="36"/>
  <c r="N12" i="36" s="1"/>
  <c r="N51" i="36" s="1"/>
  <c r="P15" i="36"/>
  <c r="P12" i="36" s="1"/>
  <c r="F12" i="36"/>
  <c r="H51" i="36"/>
  <c r="B12" i="36" l="1"/>
  <c r="E12" i="36" s="1"/>
  <c r="F41" i="9"/>
  <c r="J12" i="36"/>
  <c r="I12" i="36"/>
  <c r="M51" i="36"/>
  <c r="C12" i="36"/>
  <c r="F51" i="36"/>
  <c r="J51" i="36" s="1"/>
  <c r="K12" i="36"/>
  <c r="O51" i="36"/>
  <c r="L12" i="36"/>
  <c r="P51" i="36"/>
  <c r="L51" i="36" s="1"/>
  <c r="K51" i="36" l="1"/>
  <c r="I51" i="36"/>
  <c r="D12" i="36"/>
  <c r="F25" i="9"/>
  <c r="F16" i="9"/>
  <c r="F11" i="9"/>
  <c r="E53" i="9"/>
  <c r="F44" i="9"/>
  <c r="F35" i="9"/>
  <c r="F29" i="9"/>
  <c r="D53" i="9"/>
  <c r="F28" i="9"/>
  <c r="C53" i="9"/>
  <c r="F23" i="9"/>
  <c r="F42" i="9"/>
  <c r="F10" i="9"/>
  <c r="F33" i="9"/>
  <c r="F24" i="9"/>
  <c r="F26" i="9"/>
  <c r="F34" i="9"/>
  <c r="F43" i="9"/>
  <c r="F21" i="9"/>
  <c r="F18" i="9"/>
  <c r="F8" i="9"/>
  <c r="F17" i="9"/>
  <c r="F45" i="9"/>
  <c r="F49" i="9"/>
  <c r="F32" i="9"/>
  <c r="F51" i="9"/>
  <c r="F30" i="9"/>
  <c r="F27" i="9"/>
  <c r="F20" i="9"/>
  <c r="F15" i="9"/>
  <c r="F40" i="9"/>
  <c r="F47" i="9"/>
  <c r="F48" i="9"/>
  <c r="F50" i="9"/>
  <c r="F22" i="9"/>
  <c r="F38" i="9"/>
  <c r="F19" i="9"/>
  <c r="F13" i="9"/>
  <c r="F36" i="9"/>
  <c r="F12" i="9"/>
  <c r="F9" i="9"/>
  <c r="F31" i="9"/>
  <c r="F46" i="9"/>
  <c r="F39" i="9"/>
  <c r="F37" i="9"/>
  <c r="F52" i="9"/>
  <c r="F14" i="9"/>
  <c r="B51" i="36"/>
  <c r="C51" i="36" s="1"/>
  <c r="B53" i="9" l="1"/>
  <c r="E51" i="36"/>
  <c r="D51" i="36"/>
</calcChain>
</file>

<file path=xl/sharedStrings.xml><?xml version="1.0" encoding="utf-8"?>
<sst xmlns="http://schemas.openxmlformats.org/spreadsheetml/2006/main" count="3126" uniqueCount="1115">
  <si>
    <t>EJE ESTRUCTURAL</t>
  </si>
  <si>
    <t>OBJETIVO ESTRATÉGICO</t>
  </si>
  <si>
    <t>PROGRAMA</t>
  </si>
  <si>
    <t>PROYECTO</t>
  </si>
  <si>
    <t>EE1. Productividad y Competitividad</t>
  </si>
  <si>
    <t>1. Incremento del consumo de carne bovina y sus derivados, en el mercado nacional.</t>
  </si>
  <si>
    <t>1.1. Fortalecimiento de la educación del consumidor de carne bovina y sus derivados, a nivel nacional.</t>
  </si>
  <si>
    <t>OE2. Aumentar las exportaciones de carne bovina</t>
  </si>
  <si>
    <t>2. Aumento de las exportaciones de los productos de la cadena cárnica bovina colombiana.</t>
  </si>
  <si>
    <t xml:space="preserve">OE3. Mejorar la productividad y especialización territorial de la cadena cárnica bovina. </t>
  </si>
  <si>
    <t>3. Mejora de la productividad y competitividad de los sistemas productivos de ganado de carne</t>
  </si>
  <si>
    <t>3.1. Desarrollo de asistencia técnica y extensión agropecuaria básica para sistemas productivos de carne.</t>
  </si>
  <si>
    <t xml:space="preserve">5.2. Fomento de esquemas de asociatividad, integración y economías de escala, a lo largo de la cadena. </t>
  </si>
  <si>
    <t>EE2. Gestión ambiental</t>
  </si>
  <si>
    <t>6. Promoción de la gestión sostenible del suelo, en la cadena cárnica bovina.</t>
  </si>
  <si>
    <t>7. Mejora de la gestión integral del agua, en la cadena cárnica bovina.</t>
  </si>
  <si>
    <t>7.2. Promoción de prácticas sostenibles en el uso y manejo del agua, en la comercialización y procesamiento de carne y productos cárnicos bovinos.</t>
  </si>
  <si>
    <t>8. Fortalecimiento de la gestión climática en la cadena cárnica bovina.</t>
  </si>
  <si>
    <t>8.2. Aumento en la incorporación de tecnologías y prácticas sostenibles en la comercialización y el procesamiento de carne bovina.</t>
  </si>
  <si>
    <t>EE3. Desarrollo social</t>
  </si>
  <si>
    <t>9.1. Promoción de la formalización empresarial y laboral en la cadena cárnica bovina.</t>
  </si>
  <si>
    <t>9. Contribución al mejoramiento del entorno social de la cadena cárnica bovina.</t>
  </si>
  <si>
    <t>9.2. Promoción de mecanismos que contribuyan a la mejora en la calidad de vida de los actores de la cadena cárnica bovina.</t>
  </si>
  <si>
    <t>10.1. Promoción del acceso y la seguridad jurídica en la tenencia de la tierra.</t>
  </si>
  <si>
    <t>10.2. Contribución al uso eficiente del suelo en predios ganaderos.</t>
  </si>
  <si>
    <t>EE4. Capacidades institucionales</t>
  </si>
  <si>
    <t>11.2. Revisión y actualización de la normatividad de la cadena cárnica bovina.</t>
  </si>
  <si>
    <t>11.4. Promoción de acciones que contribuyan a formalizar el beneficio bovino y el procesamiento de carne.</t>
  </si>
  <si>
    <t>OE9. Mejorar la articulación y las capacidades de gestión de la cadena</t>
  </si>
  <si>
    <t>12. Fortalecimiento de los espacios de articulación y gestión de la cadena cárnica bovina.</t>
  </si>
  <si>
    <t>12.1. Fortalecimiento del Consejo Nacional de la Cadena Cárnica Bovina.</t>
  </si>
  <si>
    <t>12.5. Diseño y operación del observatorio de la cadena cárnica bovina.</t>
  </si>
  <si>
    <t>5.1. Optimización logística en la comercialización de ganado y de carne bovina</t>
  </si>
  <si>
    <t xml:space="preserve">12.3. Fortalecimiento del talento humano en I+D+i, y asistencia técnica y extensión agropecuaria e industrial, para la cadena cárnica bovina. </t>
  </si>
  <si>
    <t>12.2. Concertación, diseño e implementación del modelo de I+D+i, específico para la cadena cárnica bovina.</t>
  </si>
  <si>
    <t xml:space="preserve">11.1. Fortalecimiento de las autoridades sanitarias (ICA, INVIMA y ETS) en la gestión relacionada con la cadena cárnica bovina. </t>
  </si>
  <si>
    <t>11.3. Fortalecimiento y consolidación del sistema de trazabilidad a lo largo de la cadena cárnica bovina.</t>
  </si>
  <si>
    <t>12.4. Diseño y mejora de los instrumentos de financiamiento, comercialización, y empresarización para la cadena cárnica bovina.</t>
  </si>
  <si>
    <t xml:space="preserve">12.6. Adopción, promoción y monitoreo de la política pública para la cadena cárnica bovina. </t>
  </si>
  <si>
    <t>4.1. Desarrollo de asistencia técnica y extensión agroindustrial básica en los eslabones del procesamiento y la comercialización.</t>
  </si>
  <si>
    <t>4. Mejora de la eficiencia y competitividad en el procesamiento y la comercialización de carne bovina.</t>
  </si>
  <si>
    <t>Instructivo</t>
  </si>
  <si>
    <t>Directrices Generales</t>
  </si>
  <si>
    <t>En esta hoja se define que es la Estimación de Costos y se profundiza sobre  conceptos importantes del proceso como lo son:  Insumos para elaborar la estimación de costos, su alcance  y se realizan consideraciones relevantes en relación con su elaboración, entre otros aspectos.</t>
  </si>
  <si>
    <t>Matriz de Portafolio Programas  y Proyectos</t>
  </si>
  <si>
    <t>Esta hoja se relaciona la versión de portafolio de programas y proyectos a la que esta estimación de costos.
La matriz conecta los ejes, estrategias, programas, proyectos, problemas, resultados esperados, y productos identificados con el costo estimado para su desarrollo.</t>
  </si>
  <si>
    <t xml:space="preserve">Esta hoja contiene las definiciones de los términos empleados en la pestaña de categorías de costos </t>
  </si>
  <si>
    <t>Categorías de Costos</t>
  </si>
  <si>
    <t>Esta hoja contiene los parámetros empleados de manera recurrente para realizar la estimación de costos.  Los parámetros son datos que se consideran como orientativos  para evaluar un rubro o concepto. 
En este sentido la hoja de categoría de costos, es en la cual se parametrizan diferentes costos asociados al sector, como son honorarios, desplazamientos, infraestructura, actividades grupales, rubros de promoción y comunicación entre otros.</t>
  </si>
  <si>
    <t>Estimación de Costos Anualizada</t>
  </si>
  <si>
    <t>Campo</t>
  </si>
  <si>
    <t>Descripción</t>
  </si>
  <si>
    <t>PROGRAMA - PROYECTO /AÑO (0 al 20)</t>
  </si>
  <si>
    <t>0/ 1/ 2/3 …. /20</t>
  </si>
  <si>
    <t>TOTALES</t>
  </si>
  <si>
    <t>PART EN TOTAL</t>
  </si>
  <si>
    <t>Contiene el aporte porcentual de cada programa, proyecto al costo estimado total. Se realiza haciendo una división simple entre el valor arrojado para cada programa, proyecto y el total. El valor arrojado es un porcentaje.</t>
  </si>
  <si>
    <t>Estimación a corto, mediano y largo plazo</t>
  </si>
  <si>
    <t>En esta hoja se agrupan los resultados obtenidos en la estimación de costos en períodos denominados corto, mediano y largo plazo. 
Los campos que conformar la hoja de estimación a corto, mediano y largo plazo y su descripción es la siguiente:</t>
  </si>
  <si>
    <t>PROGRAMA - PROYECTO /AÑO (0- 20)</t>
  </si>
  <si>
    <t>Total ( Millones de Pesos)</t>
  </si>
  <si>
    <t xml:space="preserve">Se vincula los valores arrojados en la hoja del estimación detallada por programa y proyecto. </t>
  </si>
  <si>
    <t>Corto Plazo
 (0 al 4 año)</t>
  </si>
  <si>
    <t>Mediano Plazo
 (5 al 12 año)</t>
  </si>
  <si>
    <t>Largo Plazo
 (13 al 20 año)</t>
  </si>
  <si>
    <t>%</t>
  </si>
  <si>
    <t>Programa</t>
  </si>
  <si>
    <t>Nombre del programa al que corresponde el programa, se vincula de los nombres de los 18 programas dispuestos en la hoja "Estimación de Costos Anualizada"</t>
  </si>
  <si>
    <t>Proyecto</t>
  </si>
  <si>
    <t>Programación</t>
  </si>
  <si>
    <t>Años en los cuales se ejecutaría cada proyecto</t>
  </si>
  <si>
    <t>0, 1, 2, …20</t>
  </si>
  <si>
    <t>Contiene los  valores en pesos constantes de 2021 de cada proyecto acorde con los conceptos presupuestados y su ejecución en el tiempo. Estos valores están vinculados desde los cuadros específicos para cada proyecto..</t>
  </si>
  <si>
    <t>Total</t>
  </si>
  <si>
    <t>Contiene el valor estimado del proyecto, durante su ejecución y se obtiene de la sumatoria horizontal para cada una de estas.</t>
  </si>
  <si>
    <t>P. ej. Costo Estimado Proyecto 1.</t>
  </si>
  <si>
    <t xml:space="preserve">Relaciona los conceptos que se tuvieron en cuenta para la estimación de costos, identificando  según sea el caso la cantidad, unidad (persona, viaje, semanas), valor unitario, dedicación en porcentaje y tiempo en meses para el recurso humano requerido, y total año, producto de la multiplicación de los ítems mencionados según corresponda. 
Para cada uno de los proyectos se resumen los supuestos empleados, los rubros empleados y para los casos que se considere el detalle del proceso estimado. </t>
  </si>
  <si>
    <t>DIRECTRICES GENERALES</t>
  </si>
  <si>
    <t>Esta hoja se define que es la Estimación de Costos y se profundiza sobre  conceptos importantes para el proceso. como lo son:  Insumos para la estimación, su alcance  y se realizan consideraciones relevantes en relación con su elaboración.</t>
  </si>
  <si>
    <t>Insumos para elaborar la Estimación de Costos :</t>
  </si>
  <si>
    <t>El proceso de estimación cuantitativa se realiza a partir de los insumos arrojados en la fase estratégica que son: metas construidas en prospectiva, línea base, lineamientos de política, portafolio de programas y proyectos, productos esperados para cada proyecto, el cronograma de Implementación, así como también la identificación del entorno político relacionado a cada proyecto.  A partir de estos insumos, se efectúa el proceso de costeo para cada proyecto.</t>
  </si>
  <si>
    <t>Alcance de la Estimación de Costos</t>
  </si>
  <si>
    <t>Consideraciones para tener en cuenta sobre la Estimación de Costos.</t>
  </si>
  <si>
    <t>Criterios para elaborar la Estimación de Costos:</t>
  </si>
  <si>
    <t xml:space="preserve">Globalidad: El es  "global" y a través de él se identifican  las necesidades de recursos más generales.
Recursos Escasos: Los recursos para financiar el plan de acción son escasos. Las estimaciones de recursos relacionadas con programas se basan en recursos destinados a programas similares.
Corresponsabilidad: Se busca promover el sentido de la responsabilidad compartida entre los actores para la puesta en marcha del plan de acción y su necesidad de recursos.
Gradualidad en el costo de los recursos: Debido a la limitación en los recursos públicos, se considera realizar la intervención de manera gradual. 
Fuentes de Información confiables: Uso de datos formales del sector
</t>
  </si>
  <si>
    <t>Elementos a tener en cuenta en la Estimación de Costos</t>
  </si>
  <si>
    <t>a. Formato</t>
  </si>
  <si>
    <t>b. Unidad de Medida Definida</t>
  </si>
  <si>
    <t>La unidad de medida  para presupuestar son los proyectos, por lo que se costeará cada una de éstos.</t>
  </si>
  <si>
    <t>c. Técnicas de costeo</t>
  </si>
  <si>
    <t>Fuente: Elaboración Propia</t>
  </si>
  <si>
    <t>1. Costos de personal</t>
  </si>
  <si>
    <t>Honorarios</t>
  </si>
  <si>
    <t>https://colaboracion.dnp.gov.co/cdt/contratacion/tabla%20de%20honorarios%202015-2.pdf?web</t>
  </si>
  <si>
    <t>a. Viáticos</t>
  </si>
  <si>
    <t>3. Actividades Grupales</t>
  </si>
  <si>
    <t>c. Mesas de trabajo</t>
  </si>
  <si>
    <t xml:space="preserve">4. Tasa de cambio </t>
  </si>
  <si>
    <t>a. Tasa de cambio</t>
  </si>
  <si>
    <t>Pesos por Dólar</t>
  </si>
  <si>
    <t>Pesos Por Euro</t>
  </si>
  <si>
    <t>5. Promoción y Comunicación</t>
  </si>
  <si>
    <t>a. Cuñas radiales nacionales</t>
  </si>
  <si>
    <t>b. Cuñas radiales regionales</t>
  </si>
  <si>
    <t>c. Vallas publicitarias Ciudades Principales</t>
  </si>
  <si>
    <t>d. Vallas publicitarias Ciudades regionales</t>
  </si>
  <si>
    <t>e. Comerciales  tv a nivel Nacional</t>
  </si>
  <si>
    <t>f. Comerciales tv a nivel regional</t>
  </si>
  <si>
    <t>g. Pendones</t>
  </si>
  <si>
    <t>h. Campaña publicitaria nacional</t>
  </si>
  <si>
    <t>i. Campaña publicitaria regional</t>
  </si>
  <si>
    <t>j. Campaña publicitaria institucional</t>
  </si>
  <si>
    <t>l. Stand de promoción y divulgación en eventos nacionales</t>
  </si>
  <si>
    <t>m. Stand de promoción y divulgación en eventos regionales</t>
  </si>
  <si>
    <t>n. Plan de medios radial regional</t>
  </si>
  <si>
    <t>6. Comercialización</t>
  </si>
  <si>
    <t xml:space="preserve"> a. Cursos cortos</t>
  </si>
  <si>
    <t>P1, P2, P3…P12</t>
  </si>
  <si>
    <t>Se generó una hoja para cada uno de los 12 programa que conforman el portafolio, representados por el código asignado a cada programa en el portafolio de programas y proyectos.</t>
  </si>
  <si>
    <t xml:space="preserve">La nomenclatura empleada para los programas corresponde del Programa 1 al Programa 12 y para los proyectos se emplea el número del programa seguido del número en el orden consecutivo del proyecto dentro de cada programa (1, 2, 3…12). En este sentido se creará una hoja para cada programa, y en cada una de ellas se costearán los proyectos que lo conforman. </t>
  </si>
  <si>
    <t>TOTAL</t>
  </si>
  <si>
    <t>Fuente Dato Experto - Jaime Zapata - Septiembre 2021</t>
  </si>
  <si>
    <t>Instalaciones Feria Ganadera Grande</t>
  </si>
  <si>
    <t>Instalaciones Feria Ganadera Mediana</t>
  </si>
  <si>
    <t>Instalaciones Feria Ganadera Pequeña</t>
  </si>
  <si>
    <t>Total residuos</t>
  </si>
  <si>
    <t>Monto RS</t>
  </si>
  <si>
    <t>Residuos Sólidos %</t>
  </si>
  <si>
    <t>Monto Inf Residuos Líquidos</t>
  </si>
  <si>
    <t>Infraestructura RL %</t>
  </si>
  <si>
    <t>Costo de la Feria $</t>
  </si>
  <si>
    <t>Indicador área por animal</t>
  </si>
  <si>
    <t xml:space="preserve">Precio M2 promedio </t>
  </si>
  <si>
    <t>Área desarrollo m2</t>
  </si>
  <si>
    <t>Área Mínima requerida m2</t>
  </si>
  <si>
    <t xml:space="preserve">Índice de Ocupación Teórico </t>
  </si>
  <si>
    <t>Parámetros de Infraestructura (costo construido)</t>
  </si>
  <si>
    <t>Expendio Pequeño (incluido desposte)</t>
  </si>
  <si>
    <t>Expendio Mediano (superete) (incluido desposte)</t>
  </si>
  <si>
    <t>Expendio Hipermercado (incluido desposte)</t>
  </si>
  <si>
    <t>Planta de Desposte Bovinos 240 diarias (centro de distribución cárnica)</t>
  </si>
  <si>
    <t>Planta de Desposte Bovinos 120 diarias (centro de distribución cárnica)</t>
  </si>
  <si>
    <t>Planta de Desposte Bovinos 60 diarias (centro de distribución cárnica)</t>
  </si>
  <si>
    <t>Plan de beneficio 300  animales diarios</t>
  </si>
  <si>
    <t>Plan de beneficio 180 animales diarios</t>
  </si>
  <si>
    <t>Costo de la Planta</t>
  </si>
  <si>
    <t>Indicador área por animal m2</t>
  </si>
  <si>
    <t>M2 promedio</t>
  </si>
  <si>
    <t>Horas laboradas</t>
  </si>
  <si>
    <t>Anímales hora</t>
  </si>
  <si>
    <t>Índice de Ocupación Teórico m2</t>
  </si>
  <si>
    <t>Sistemas Silvopastoriles SSP: Costo indicativo para el establecimiento de una hectárea de un sistema silvopastoril no intensivo (351 USD/ha), mediante la incorporación de árboles dispersos al interior de los potreros; incluye: delimitación del área de referencia, caracterización de las especies forestales nativas de la zona, adquisición de semillas e insumos necesarios, siembra y protección de los árboles en potrero, y monitoreo y evaluación. Fuente: Ortiz, J., Camacho, A. y Ayala, K. (2019). Lineamientos para el diseño de programas y proyectos de ganadería sostenible. Bogotá, Colombia: Instituto Global para el Crecimiento Verde (GGGI), páginas 103 y 104.</t>
  </si>
  <si>
    <t>Áreas en praderas mejoradas</t>
  </si>
  <si>
    <t>Sistemas Silvopastoriles Intensivos SSPi</t>
  </si>
  <si>
    <t>Sistemas Silvopastoriles SSP</t>
  </si>
  <si>
    <t>Valor COP/ha</t>
  </si>
  <si>
    <t>Valor USD/ha</t>
  </si>
  <si>
    <t>Ha años valor anual durante 7 años</t>
  </si>
  <si>
    <t>Ha para carne (60%)</t>
  </si>
  <si>
    <t>Área proyectada (Ha)</t>
  </si>
  <si>
    <t>Aislamiento áreas para conservación</t>
  </si>
  <si>
    <t xml:space="preserve">Valor cerca </t>
  </si>
  <si>
    <t>Mano de obra</t>
  </si>
  <si>
    <t>Materiales cerca</t>
  </si>
  <si>
    <t>Conservación de áreas</t>
  </si>
  <si>
    <t>Medianas Empresas</t>
  </si>
  <si>
    <t>Pequeñas Empresas</t>
  </si>
  <si>
    <t xml:space="preserve">Microempresas </t>
  </si>
  <si>
    <t>Incentivo/crédito</t>
  </si>
  <si>
    <t>% Estimado para apoyo por tipo de empresa</t>
  </si>
  <si>
    <t xml:space="preserve">Valor estimado </t>
  </si>
  <si>
    <t>%  estimado para desarrollo de marcas</t>
  </si>
  <si>
    <t>Valor de los ingresos</t>
  </si>
  <si>
    <t>Clasificación DIAN</t>
  </si>
  <si>
    <t>Empresas Manufactureras</t>
  </si>
  <si>
    <t xml:space="preserve">UVT (Unidad de Valor Tributario- DIAN 2021) </t>
  </si>
  <si>
    <t>Pequeño productor</t>
  </si>
  <si>
    <t>Ingreso de productor por animal * ha * año por 2</t>
  </si>
  <si>
    <t>Valor pago servicio internet anual</t>
  </si>
  <si>
    <t>Incentivo servicios públicos</t>
  </si>
  <si>
    <t>Valor global subsidiado</t>
  </si>
  <si>
    <t>% cuota inicial</t>
  </si>
  <si>
    <t>Valor vivienda rural</t>
  </si>
  <si>
    <t>Total empleado mes</t>
  </si>
  <si>
    <t>Aporte ARL empleado (nivel 1) mes</t>
  </si>
  <si>
    <t>Aporte empleado salud mes</t>
  </si>
  <si>
    <t>IVC 40%</t>
  </si>
  <si>
    <t>Pago salario mínimo</t>
  </si>
  <si>
    <t>Valor incentivo año</t>
  </si>
  <si>
    <t>porcentaje incentivo año</t>
  </si>
  <si>
    <t>Valor</t>
  </si>
  <si>
    <t>Valor estimado para emprendimiento  de empresas</t>
  </si>
  <si>
    <t>%  estimado para emprendimiento de empresas</t>
  </si>
  <si>
    <t>Valor estimado para formalización de empresas</t>
  </si>
  <si>
    <t>%  estimado para formalización de empresas</t>
  </si>
  <si>
    <t>Valor de los ingresos año/hasta</t>
  </si>
  <si>
    <t>Recursos Privados para mantenimiento de una asociación (Primeros 5 años)</t>
  </si>
  <si>
    <t>Incentivo modular para promover la asociatividad (Primeros 7 años)</t>
  </si>
  <si>
    <t>Incentivo LEC 10%</t>
  </si>
  <si>
    <t>Inversión Privada</t>
  </si>
  <si>
    <t>Costo Cuarto Frío</t>
  </si>
  <si>
    <t>Índice de Ocupación Teórico</t>
  </si>
  <si>
    <t>Fuente: General Motors,  15 de Septiembre 2021</t>
  </si>
  <si>
    <t>Camión doble Troque - Carrocería estacas Ganado en Pie 2021</t>
  </si>
  <si>
    <t>Camión 600 - Carrocería estacas Ganado en Pie 2021</t>
  </si>
  <si>
    <t xml:space="preserve">Valor estimado para desarrollo de empaques </t>
  </si>
  <si>
    <t>%  estimado para desarrollo de empaques</t>
  </si>
  <si>
    <t>Tecnología Básica ( Dura /semidura / blanda)</t>
  </si>
  <si>
    <t>Maquinaria y equipo para Forrajes</t>
  </si>
  <si>
    <t xml:space="preserve">Instalaciones físicas Productor por ha (Corrales, cercas, zanjas, bodega) </t>
  </si>
  <si>
    <t>% Estimado</t>
  </si>
  <si>
    <t>Ingreso de productor por animal * ha * año</t>
  </si>
  <si>
    <t>Incentivo</t>
  </si>
  <si>
    <t xml:space="preserve">Valor estimado para empresas exportadoras </t>
  </si>
  <si>
    <t>Valor estimado para desarrollo de marcas</t>
  </si>
  <si>
    <t>Instalaciones de vivienda cuidado de animal  ha animal/ año</t>
  </si>
  <si>
    <t>1.5 animales por ha</t>
  </si>
  <si>
    <t>0.66 animales por hectárea</t>
  </si>
  <si>
    <t>Se estima que la media del país se da animal por ha</t>
  </si>
  <si>
    <t>Capacidad de carne Kg de carne promedio</t>
  </si>
  <si>
    <t>Precio Promedio animal en pie ( $) ( Agosto 2021)</t>
  </si>
  <si>
    <t xml:space="preserve">Ganancia diaria de peso bovino diario por animal  en Colombia </t>
  </si>
  <si>
    <t>Supuestos</t>
  </si>
  <si>
    <t>Prospectiva</t>
  </si>
  <si>
    <t>Línea Base</t>
  </si>
  <si>
    <t>Infraestructura Requerida por Productor por ha</t>
  </si>
  <si>
    <t xml:space="preserve">Acueducto Ganadero por Unidad Productiva Agropecuario </t>
  </si>
  <si>
    <t>% de inversión</t>
  </si>
  <si>
    <t>10 . Infraestructura</t>
  </si>
  <si>
    <t>Laboratorio ALSGlobal 2021</t>
  </si>
  <si>
    <t>Incluye  microbiológico, fisicoquímico, bromatológico completo, tabla nutricional y análisis sensorial.</t>
  </si>
  <si>
    <t>d. Análisis de laboratorio, nutricional, calidad y sensorial (ASL)</t>
  </si>
  <si>
    <t>Incluye bromatológico completo, tabla nutricional y análisis sensorial.</t>
  </si>
  <si>
    <t>c. Análisis de laboratorio nutricional y sensorial  (ASL)</t>
  </si>
  <si>
    <t>Incluye bromatológico completo y tabla nutricional</t>
  </si>
  <si>
    <t>b. Laboratorio nutricional  para producto (ASL)</t>
  </si>
  <si>
    <t>Laboratorio Analizar 2021</t>
  </si>
  <si>
    <t>Incluye (Laboratorios de Ambiente, personal, producto, materia prima, utensilios)</t>
  </si>
  <si>
    <t>a.  Análisis de laboratorios para calidad (productos terminados)</t>
  </si>
  <si>
    <t>Fuente</t>
  </si>
  <si>
    <t>Observaciones</t>
  </si>
  <si>
    <t>Fuente. Bureau Veritas</t>
  </si>
  <si>
    <t>Total costo certificaciones</t>
  </si>
  <si>
    <t>Costo Certificaciones diferenciadores</t>
  </si>
  <si>
    <t>Consultoría</t>
  </si>
  <si>
    <t>a. Certificaciones diferenciadoras</t>
  </si>
  <si>
    <t>Fuente: Experto
Nota: El valor estimado corresponde al apoyo asignado para educación, ítems d, e f.</t>
  </si>
  <si>
    <t>Valor persona capacitada</t>
  </si>
  <si>
    <t>i. Doctorado</t>
  </si>
  <si>
    <t>Valor persona capacitada/ semestre</t>
  </si>
  <si>
    <t>h. Maestría</t>
  </si>
  <si>
    <t>g. Formación tecnológica y/o universitaria</t>
  </si>
  <si>
    <t>Valor persona capacitada, se calculo como un 30% del valor del  diplomado  presencial.</t>
  </si>
  <si>
    <t>f. Diplomado virtual</t>
  </si>
  <si>
    <t>e. Diplomado</t>
  </si>
  <si>
    <t>Valor persona capacitada, se calculo como un 30% del valor del curso libre presencial.</t>
  </si>
  <si>
    <t>d. Cursos libres virtuales</t>
  </si>
  <si>
    <t>c. Cursos libres</t>
  </si>
  <si>
    <t>Se estima honorarios de capacitador, medios para realizarla. Se calculó como un 30% del valor del cursos corto presencial.</t>
  </si>
  <si>
    <t>b. Cursos cortos virtuales</t>
  </si>
  <si>
    <t>Se estima que un capacitador cobre 300.000 por cada persona capacitada, se estima un promedio de 30 personas por curso corto. Incluye refrigerio, material de divulgación, auditorio.</t>
  </si>
  <si>
    <t>se estima la participación de 5 empresas o personas a la feria y 20 participantes</t>
  </si>
  <si>
    <t>Aprox</t>
  </si>
  <si>
    <t>Participación en ferias ganaderas</t>
  </si>
  <si>
    <t>Material promocional</t>
  </si>
  <si>
    <t>Estación de agua y café</t>
  </si>
  <si>
    <t>Almuerzos</t>
  </si>
  <si>
    <t>Refrigerios</t>
  </si>
  <si>
    <t>Personas invitadas ( tiquete, hospedaje, viáticos)</t>
  </si>
  <si>
    <t>Equipo Organizador</t>
  </si>
  <si>
    <t>e. Participación en ferias de cadena cárnica / (local/regional) presencial</t>
  </si>
  <si>
    <t>se estima la participación de 5 empresas a la feria internacional, no incluye el hospedaje</t>
  </si>
  <si>
    <t xml:space="preserve">Participación en ferias comerciales </t>
  </si>
  <si>
    <t xml:space="preserve">Stand </t>
  </si>
  <si>
    <t>Inscripciones</t>
  </si>
  <si>
    <t>Persona  ( tiquete)</t>
  </si>
  <si>
    <t>d. Participación en ferias comerciales internacionales</t>
  </si>
  <si>
    <t>se estima la participación de 5 empresas o personas a la feria</t>
  </si>
  <si>
    <t>Stand  (5)</t>
  </si>
  <si>
    <t>Persona locales ( tiquete, hospedaje, viáticos)</t>
  </si>
  <si>
    <t xml:space="preserve">c. Participación en ferias comerciales </t>
  </si>
  <si>
    <t>100 asistentes</t>
  </si>
  <si>
    <t xml:space="preserve">Rueda de negocio </t>
  </si>
  <si>
    <t>Promoción y comunicación</t>
  </si>
  <si>
    <t>Equipo organizador</t>
  </si>
  <si>
    <t>Hostings</t>
  </si>
  <si>
    <t>Pautas en redes sociales</t>
  </si>
  <si>
    <t xml:space="preserve">Inscripción </t>
  </si>
  <si>
    <t>b Rueda de negocio  virtual</t>
  </si>
  <si>
    <t>Se supone que la duración de la rueda son dos días, una noche. ( 30 asistentes)</t>
  </si>
  <si>
    <t>Imprevistos</t>
  </si>
  <si>
    <t>Promoción y divulgación</t>
  </si>
  <si>
    <t>Estación de café y agua</t>
  </si>
  <si>
    <t>Protocolos de bioseguridad</t>
  </si>
  <si>
    <t>Montaje</t>
  </si>
  <si>
    <t>Persona locales ( tiquete, hospedaje)</t>
  </si>
  <si>
    <t>a. Rueda de negocio nacional y regional presencial</t>
  </si>
  <si>
    <t>Plan de medios radial regional</t>
  </si>
  <si>
    <t>Pautas redes sociales</t>
  </si>
  <si>
    <t>Paquete Cuñas radiales regionales</t>
  </si>
  <si>
    <t>Cantidad</t>
  </si>
  <si>
    <t>Ítems</t>
  </si>
  <si>
    <t>Plan de medios Nacional/ institucional</t>
  </si>
  <si>
    <t>Paquete cuñas radiales nacionales</t>
  </si>
  <si>
    <t>m. Plan de Medios radial Nacional/Institucional</t>
  </si>
  <si>
    <t>Incluye diseño, mobiliario y  alquiler del espacio. Fuente Experto.</t>
  </si>
  <si>
    <t>l. Stand promoción regional</t>
  </si>
  <si>
    <t>k. Stand promoción Nacional</t>
  </si>
  <si>
    <t xml:space="preserve">Stand Institucional </t>
  </si>
  <si>
    <t xml:space="preserve">Se estima 1 mes de duración </t>
  </si>
  <si>
    <t>Total campaña publicitaria institucional</t>
  </si>
  <si>
    <t>Vallas regionales</t>
  </si>
  <si>
    <t>Comerciales tv a nivel regional</t>
  </si>
  <si>
    <t>Comerciales tv nacional</t>
  </si>
  <si>
    <t>Impresos</t>
  </si>
  <si>
    <t>Ítem</t>
  </si>
  <si>
    <t>j. Campaña publicitaria institucional ( Nacional y regional)</t>
  </si>
  <si>
    <t>Se estima 1 mes de duración</t>
  </si>
  <si>
    <t>Total Campaña publicitaria Regional</t>
  </si>
  <si>
    <t>Vallas publicitarias</t>
  </si>
  <si>
    <t>Actos de degustación</t>
  </si>
  <si>
    <t>Cuñas radiales regionales</t>
  </si>
  <si>
    <t xml:space="preserve">i. Campañas Publicitarias Regionales </t>
  </si>
  <si>
    <t>redondeo</t>
  </si>
  <si>
    <t>Nota: Se estima 2 meses de duración</t>
  </si>
  <si>
    <t>Total campaña publicitaria Nacional</t>
  </si>
  <si>
    <t>Vallas Publicitarias</t>
  </si>
  <si>
    <t>Actos de Degustación</t>
  </si>
  <si>
    <t>Comerciales tv nivel nacional</t>
  </si>
  <si>
    <t>Cuñas radiales</t>
  </si>
  <si>
    <t>h. Campaña Publicitaria Nacional</t>
  </si>
  <si>
    <t>Corresponde a un conjunto de pendones</t>
  </si>
  <si>
    <t>Pendones</t>
  </si>
  <si>
    <t>Nota. Fuente comerciales tv nacional y regional, experto.</t>
  </si>
  <si>
    <t>Comerciales tv</t>
  </si>
  <si>
    <t>Incluye el costo de diseño, elaboración y alquiler del sitio de publicación de la valla. Fuente. Dato experto</t>
  </si>
  <si>
    <t>d. Vallas Publicitarias Regionales</t>
  </si>
  <si>
    <t>c. Vallas Publicitarias Nacional</t>
  </si>
  <si>
    <t>a) Diez cuñas grabadas hasta de 20" cada una. (El cliente lo puede utilizar a discreción dentro de los cinco días previos al evento)</t>
  </si>
  <si>
    <t>Definición Remoto Radial: Participación Comercial de una anunciante, que incluye:</t>
  </si>
  <si>
    <t>Definición Sección Radiales: Presentación con marca y slogan hasta de 5", desarrollo de contenido y cuña hasta de 30". En los programas especiales las secciones podrán patrocinar el contenido habitual de los programas, previa autorización del Director del programa.</t>
  </si>
  <si>
    <t>Nota: Definición Cuñas Publicitaria: El valor standard es de 30 seg., pero puede pautarse valores diferentes segundos que se calcularan con tabla de conversión.</t>
  </si>
  <si>
    <t>Cuñas radiales regionales (Promedio aprox)</t>
  </si>
  <si>
    <t>Entre 23.000 y 125.000</t>
  </si>
  <si>
    <t>Montería</t>
  </si>
  <si>
    <t>Promedio</t>
  </si>
  <si>
    <t>Entre 14.000 y 68.000</t>
  </si>
  <si>
    <t>Pasto</t>
  </si>
  <si>
    <t>Cuña radial principal 3 (Principal)</t>
  </si>
  <si>
    <t>Entre 182.000 y 1.055.000</t>
  </si>
  <si>
    <t>Medellín</t>
  </si>
  <si>
    <t>Cuña radial regional región 2 (Intermedia)</t>
  </si>
  <si>
    <t>Entre 95.000 y 46200</t>
  </si>
  <si>
    <t>Cali</t>
  </si>
  <si>
    <t>Cuña radial regional región 1 (Apartada)</t>
  </si>
  <si>
    <t>Rubro</t>
  </si>
  <si>
    <t>b. Cuñas Radiales Regionales (Promedio aprox)</t>
  </si>
  <si>
    <t>Fuente: Basada en cotizaciones de ventas@caracol.com.co, 3 de marzo 2021, https://mediakit.caracol.com.co/buscar.aspx?q=caracol</t>
  </si>
  <si>
    <t>Aprox al # mayor</t>
  </si>
  <si>
    <t>Noticiero 6 am</t>
  </si>
  <si>
    <t>Noticiero 10 am</t>
  </si>
  <si>
    <t>Noticiero mediodía</t>
  </si>
  <si>
    <t xml:space="preserve">Remoto radiales Nacionales </t>
  </si>
  <si>
    <t xml:space="preserve">Sección radiales Nacionales </t>
  </si>
  <si>
    <t>2020 promedio simple de los meses del año 2020, y para el 2021 promedio simple de enero a julio del 2021.</t>
  </si>
  <si>
    <t xml:space="preserve">Promedio simple del período contemplado </t>
  </si>
  <si>
    <t>Medidas de bioseguridad</t>
  </si>
  <si>
    <t>Capacitador (Viáticos y/o honorarios jornada)</t>
  </si>
  <si>
    <t>Material de divulgación</t>
  </si>
  <si>
    <t>Refrigerio</t>
  </si>
  <si>
    <t>Auditorio</t>
  </si>
  <si>
    <t>Costo estimado</t>
  </si>
  <si>
    <t>imprevistos</t>
  </si>
  <si>
    <t>Insumos/materia prima y consumibles</t>
  </si>
  <si>
    <t>Almuerzo</t>
  </si>
  <si>
    <t>Salones para prácticas</t>
  </si>
  <si>
    <t xml:space="preserve">h. Taller Práctico </t>
  </si>
  <si>
    <t xml:space="preserve"> Protocolo bioseguridad :Insumos/ lavado de botas/manos, tapabocas.</t>
  </si>
  <si>
    <t>Se estima que las personas provean sus propios medios para llegar a los puntos de encuentro</t>
  </si>
  <si>
    <t>Costo Aprox</t>
  </si>
  <si>
    <t>Costo de la visita a la instalación</t>
  </si>
  <si>
    <t>Consumibles</t>
  </si>
  <si>
    <t>Protocolo de bioseguridad</t>
  </si>
  <si>
    <t>Logística y Salud 2 personas</t>
  </si>
  <si>
    <t>Desplazamiento (25 personas)</t>
  </si>
  <si>
    <t>Material de apoyo/didáctico</t>
  </si>
  <si>
    <t xml:space="preserve">Desplazamiento persona </t>
  </si>
  <si>
    <t>Por jornada de formulación</t>
  </si>
  <si>
    <t xml:space="preserve">Material de apoyo/didáctico </t>
  </si>
  <si>
    <t>Apoyos tecnológicos</t>
  </si>
  <si>
    <t>Desplazamiento personas</t>
  </si>
  <si>
    <t>Valor mayor aprox</t>
  </si>
  <si>
    <t>Materia de divulgación</t>
  </si>
  <si>
    <t>Auditorio/ salón social</t>
  </si>
  <si>
    <t>Nota: Auditorio incluye video beam</t>
  </si>
  <si>
    <t>(Se calculan mesas de trabajo de 20 personas)</t>
  </si>
  <si>
    <t>Nota: Auditorio incluye video beam. 25 personas</t>
  </si>
  <si>
    <t>Capacitador ( Viáticos y/o honorarios jornada)</t>
  </si>
  <si>
    <t>Talleres Nacionales</t>
  </si>
  <si>
    <t>Estación de café y otros</t>
  </si>
  <si>
    <t xml:space="preserve">Nota: Corresponde a un valor promedio simple del costo de vuelos  directos a dichos destinos. </t>
  </si>
  <si>
    <t>2/08/2021, fuente Despegar.</t>
  </si>
  <si>
    <t>Alemania</t>
  </si>
  <si>
    <t>México</t>
  </si>
  <si>
    <t>Uruguay</t>
  </si>
  <si>
    <t>Paraguay</t>
  </si>
  <si>
    <t>Brasil</t>
  </si>
  <si>
    <t>Argentina</t>
  </si>
  <si>
    <t>Valor tiquetes</t>
  </si>
  <si>
    <t>Países De referencia</t>
  </si>
  <si>
    <t>Valor promedio ida y regreso</t>
  </si>
  <si>
    <t>g. Tiquetes internacionales</t>
  </si>
  <si>
    <t>Alquiler Tablet</t>
  </si>
  <si>
    <t>Alquiler GPS</t>
  </si>
  <si>
    <t>f. Apoyos tecnológicos</t>
  </si>
  <si>
    <t>Rodamiento</t>
  </si>
  <si>
    <t>Combustible</t>
  </si>
  <si>
    <t>Peajes</t>
  </si>
  <si>
    <t>e. Rodamiento</t>
  </si>
  <si>
    <t>Peaje promedio mensual</t>
  </si>
  <si>
    <t>El rubro de combustible se utiliza el valor promedio hallado, es decir $500.000</t>
  </si>
  <si>
    <t>Aproximación a número mayor</t>
  </si>
  <si>
    <t>Valor aprox Combustible</t>
  </si>
  <si>
    <t>3200 km mensuales</t>
  </si>
  <si>
    <t>Combustible Región 3. Lejana</t>
  </si>
  <si>
    <t>1600 km mensuales</t>
  </si>
  <si>
    <t>Combustible Región 2. Intermedia</t>
  </si>
  <si>
    <t>800 km mensuales</t>
  </si>
  <si>
    <t>Combustible Región Urbana</t>
  </si>
  <si>
    <t>35 km por galón</t>
  </si>
  <si>
    <t>Km por Galón</t>
  </si>
  <si>
    <t>8500 - Galón de Gasolina</t>
  </si>
  <si>
    <t>Criterio de Cálculo</t>
  </si>
  <si>
    <t>d. Valor dado al desplazamiento Terrestre por evento/por persona</t>
  </si>
  <si>
    <t xml:space="preserve">Nota: Corresponde a un valor promedio simple  del costo de vuelos de rutas nacionales. </t>
  </si>
  <si>
    <t>c. Tiquetes Nacionales aéreos</t>
  </si>
  <si>
    <t>Regiones</t>
  </si>
  <si>
    <t>Subregiones</t>
  </si>
  <si>
    <t>Fuente: Valores referencia obtenidos del Decreto No. 1013 de 2019 "Por el cual se fijan las escalas de viáticos"</t>
  </si>
  <si>
    <t>De $13.638.100  en adelante</t>
  </si>
  <si>
    <t>De $11.278.692 a $13.638.099</t>
  </si>
  <si>
    <t>De  $9.161.942 a $11.278.691</t>
  </si>
  <si>
    <t>De  $7.716.222 a $9.161.941</t>
  </si>
  <si>
    <t>De  $5.520.831 a $7.716.221</t>
  </si>
  <si>
    <t>De  $3.660.662 a $5.520.831</t>
  </si>
  <si>
    <t>De  $3.031.084 a $3.660.661</t>
  </si>
  <si>
    <t>De  $2.389.757  a $3.031.083</t>
  </si>
  <si>
    <t xml:space="preserve">De  $1.789.605 a $2.389.756 </t>
  </si>
  <si>
    <t>De $1.138.857 a $1.789.604</t>
  </si>
  <si>
    <t>Hasta</t>
  </si>
  <si>
    <t xml:space="preserve">Hasta $0 a $1.138.856 </t>
  </si>
  <si>
    <t>Viáticos diarios en pesos</t>
  </si>
  <si>
    <t>VIÁTICOS DIARIOS EN PESOS</t>
  </si>
  <si>
    <t>BASE DE LIQUIDACIÓN</t>
  </si>
  <si>
    <t>COMISIONES DE SERVICIO EN EL INTERIOR DEL PAÍS</t>
  </si>
  <si>
    <t>Viáticos/ Tabla de base de liquidación.</t>
  </si>
  <si>
    <t>Nota: Cubre Alojamiento y Alimentación</t>
  </si>
  <si>
    <t>$/día</t>
  </si>
  <si>
    <t>TB +1- 7 ME</t>
  </si>
  <si>
    <t>Consultor Categoría I Nivel 1</t>
  </si>
  <si>
    <t>TB +8 -20 ME</t>
  </si>
  <si>
    <t>Consultor Categoría I Nivel 2</t>
  </si>
  <si>
    <t>TB +16-20 ME</t>
  </si>
  <si>
    <t>Consultor Categoría I Nivel 3</t>
  </si>
  <si>
    <t>TFTP +1-3 ME</t>
  </si>
  <si>
    <t>Consultor Categoría I Nivel 4</t>
  </si>
  <si>
    <t>TFTP +4-6 ME</t>
  </si>
  <si>
    <t>Consultor Categoría I Nivel 5</t>
  </si>
  <si>
    <t>TFTP +7-10 ME</t>
  </si>
  <si>
    <t>Consultor Categoría I Nivel 6</t>
  </si>
  <si>
    <t>TFT+1-3 ME</t>
  </si>
  <si>
    <t>Consultor Categoría I Nivel 7</t>
  </si>
  <si>
    <t>TFT+ 4-6 ME, o TP+ 1 ME</t>
  </si>
  <si>
    <t>Consultor Categoría I Nivel 8</t>
  </si>
  <si>
    <t>TFT+7-15 ME, o TP+3-9 ME</t>
  </si>
  <si>
    <t>Consultor Categoría II Nivel 1</t>
  </si>
  <si>
    <t>TP+10- 17 ME</t>
  </si>
  <si>
    <t>Consultor Categoría II Nivel 2</t>
  </si>
  <si>
    <t>TP+18-24 ME</t>
  </si>
  <si>
    <t>Consultor Categoría II Nivel 3</t>
  </si>
  <si>
    <t>TP+E+25-33ME</t>
  </si>
  <si>
    <t>Consultor Categoría II Nivel 4</t>
  </si>
  <si>
    <t>TP+E+5-10ME</t>
  </si>
  <si>
    <t>Consultor Categoría II Nivel 5</t>
  </si>
  <si>
    <t>TP+E+11-16ME</t>
  </si>
  <si>
    <t>Consultor Categoría II Nivel 6</t>
  </si>
  <si>
    <t>TP+E+17-22ME</t>
  </si>
  <si>
    <t>Consultor Categoría II Nivel 7</t>
  </si>
  <si>
    <t>TP+E+23-28ME</t>
  </si>
  <si>
    <t>Consultor Categoría II Nivel 8</t>
  </si>
  <si>
    <t>TP+E+29-34ME</t>
  </si>
  <si>
    <t>Consultor Categoría III Nivel 1</t>
  </si>
  <si>
    <t>TP+E+35-40ME</t>
  </si>
  <si>
    <t>Consultor Categoría III Nivel 2</t>
  </si>
  <si>
    <t>TP+E+41-45ME</t>
  </si>
  <si>
    <t>Consultor Categoría III Nivel 3</t>
  </si>
  <si>
    <t>TP+E+46-51ME</t>
  </si>
  <si>
    <t>Consultor Categoría III Nivel 4</t>
  </si>
  <si>
    <t>TP+MA+40-49ME</t>
  </si>
  <si>
    <t>Consultor Categoría III Nivel 5</t>
  </si>
  <si>
    <t>TP + MA +50-59 ME</t>
  </si>
  <si>
    <t>Consultor Categoría III Nivel 6</t>
  </si>
  <si>
    <t>TP+MA+60-69 ME</t>
  </si>
  <si>
    <t>Consultor Categoría III Nivel 7</t>
  </si>
  <si>
    <t>TP+MA+70-79ME</t>
  </si>
  <si>
    <t>Consultor Categoría III Nivel 8</t>
  </si>
  <si>
    <t>Semana ($/3,5 días)</t>
  </si>
  <si>
    <t>Unidad</t>
  </si>
  <si>
    <t>Categorías</t>
  </si>
  <si>
    <t>2. Tabla de viáticos  Contratos de Prestación de Servicios</t>
  </si>
  <si>
    <t>2. Costos de desplazamiento a región</t>
  </si>
  <si>
    <t>Nota: Se supone para elaboración de estudios, conformación de grupos de trabajo de 5 personas, 1 líder y 4 profesionales de apoyo.</t>
  </si>
  <si>
    <t>Fuente: Valores referencia obtenidos de la tabla de honorarios de contratos de prestación de servicios y apoyo a la gestión - DNP 2021</t>
  </si>
  <si>
    <t>$/mes</t>
  </si>
  <si>
    <t>Meses de Experiencia</t>
  </si>
  <si>
    <t>ME</t>
  </si>
  <si>
    <t>Titulo de posgrado en la modalidad de maestría</t>
  </si>
  <si>
    <t>MA</t>
  </si>
  <si>
    <t>Titulo de Posgrado en la modalidad de especialización</t>
  </si>
  <si>
    <t>E</t>
  </si>
  <si>
    <t>Titulo Profesional</t>
  </si>
  <si>
    <t>TP</t>
  </si>
  <si>
    <t>Titulo de formación tecnológica</t>
  </si>
  <si>
    <t>TFT</t>
  </si>
  <si>
    <t>Título de formación técnica profesional</t>
  </si>
  <si>
    <t>TFTP</t>
  </si>
  <si>
    <t>Titulo de bachiller o diploma de bachiller</t>
  </si>
  <si>
    <t>TB</t>
  </si>
  <si>
    <t>Abreviaciones:</t>
  </si>
  <si>
    <t>Tabla de Honorarios Contratos de Prestación de Servicios</t>
  </si>
  <si>
    <t>a. Honorarios</t>
  </si>
  <si>
    <t>Valor indicativo en pesos constantes de 2021 por programa y proyecto.</t>
  </si>
  <si>
    <t>PROGRAMA - PROYECTO / AÑO 1 AL 20</t>
  </si>
  <si>
    <t>Total 
(Millones de Pesos)</t>
  </si>
  <si>
    <t>Mediano Plazo 
(5 al 12 año)</t>
  </si>
  <si>
    <t xml:space="preserve">g. Talleres prácticos, días de campo y/o Instalaciones demostrativas, </t>
  </si>
  <si>
    <t>a. Mesas de trabajo</t>
  </si>
  <si>
    <t>c. Talleres  y/o eventos de divulgación Regionales</t>
  </si>
  <si>
    <t>d. Talleres Nacionales  y Regionales virtuales</t>
  </si>
  <si>
    <t>d. Brigadas y/ o visitas Institucionales</t>
  </si>
  <si>
    <t>Es la suma de los recursos financieros necesarios para desarrollar los proyectos que conforman el Plan de acción.  La estimación de costos es un componente del portafolio de programas y proyectos y el requerimientos de costos es un ejercicio que se realiza de manera preliminar e indicativa, como un valor base para los actores, que debe ser actualizado y ajustado por los actores de acuerdo al desarrollo de los proyectos.  (UPRA, 2021)</t>
  </si>
  <si>
    <t xml:space="preserve">El ciclo de vida de todo proyecto se estructura en torno a las fases de Planificación, implementación y seguimiento. 
En el portafolio se plantean actividades, pero no se llega al detalle de una ficha de inversión.
El proceso de cuantificación de costos se realiza partiendo de los resultados esperados o bien de la realización de supuestos relacionados con diferentes aspectos, tales como los períodos de implementación, regiones productoras, agricultores a intervenir, entre otros.  
Para esto,  se definen en primer lugar unas categorías de costos, que es un elemento en el cual se parametrizan diferentes costos asociados al sector, como son honorarios, desplazamientos, infraestructura, actividades grupales, rubros de promoción y comunicación, entre otros.  En la categoría de costos también se encuentra el detalle de algunas  estimaciones realizadas. 
Los valores obtenidos son indicativos, ya que, aunque se costea la totalidad de proyectos, en algunos casos, no se estimó la demanda de recursos de implementación y fortalecimiento, los cuales dependen de estudios, diseños, estrategias para su desarrollo, por lo que no se cuentan con elementos suficientes para presupuestar otras etapas de los proyectos.
Por otro lado, en la mayoría de los proyectos también se consideran otras formas para su desarrollo que puedan ser contempladas por los actores y no han sido estimadas en este ejercicio, por lo que son calificadas como rubros por definir.
La etapa de estimaciones de acciones para desarrollar los proyectos es posterior y debe ser desarrollada por los actores de interés de cada proyecto o temática.
</t>
  </si>
  <si>
    <t>Duración</t>
  </si>
  <si>
    <t xml:space="preserve">Fecha de inicio </t>
  </si>
  <si>
    <t>Concepto</t>
  </si>
  <si>
    <t>Dedicación</t>
  </si>
  <si>
    <t>Meses</t>
  </si>
  <si>
    <t>Total año</t>
  </si>
  <si>
    <t>Mesas de trabajo</t>
  </si>
  <si>
    <t>Global</t>
  </si>
  <si>
    <t>Mesas de trabajo virtuales</t>
  </si>
  <si>
    <t>Por presupuestar</t>
  </si>
  <si>
    <t xml:space="preserve">Total </t>
  </si>
  <si>
    <t>Tiquete Consultor internacional</t>
  </si>
  <si>
    <t>Viáticos Internacional</t>
  </si>
  <si>
    <t>Persona/semana</t>
  </si>
  <si>
    <t>Viáticos consultor líder</t>
  </si>
  <si>
    <t>semana/persona</t>
  </si>
  <si>
    <t>Cursos cortos</t>
  </si>
  <si>
    <t>Cursos cortos virtuales</t>
  </si>
  <si>
    <t>Cursos libres</t>
  </si>
  <si>
    <t>Diplomado</t>
  </si>
  <si>
    <t>Diplomado virtual</t>
  </si>
  <si>
    <t>Mes 1 del año 2</t>
  </si>
  <si>
    <t>b. Talleres  y/o eventos de divulgación Nacionales</t>
  </si>
  <si>
    <t>Talleres y/o eventos de divulgación nacionales</t>
  </si>
  <si>
    <t>Talleres y/o eventos de divulgación regionales</t>
  </si>
  <si>
    <t>Talleres y/o eventos de divulgación virtuales</t>
  </si>
  <si>
    <t>30 personas</t>
  </si>
  <si>
    <t>Cursos libres virtuales</t>
  </si>
  <si>
    <t>Talleres prácticos, días de campo y/o Instalaciones demostrativas.</t>
  </si>
  <si>
    <t>Equipo humano</t>
  </si>
  <si>
    <t>Desplazamientos, viáticos del equipo humano</t>
  </si>
  <si>
    <t>Por definir</t>
  </si>
  <si>
    <t>Plataformas/ bases de datos</t>
  </si>
  <si>
    <t>Global/ anual</t>
  </si>
  <si>
    <t>Stand de promoción y divulgación en eventos nacionales</t>
  </si>
  <si>
    <t>Stand de promoción y divulgación en eventos regionales</t>
  </si>
  <si>
    <t>Campaña publicitaria nacional</t>
  </si>
  <si>
    <t>Campaña publicitaria regional</t>
  </si>
  <si>
    <t>Ruedas de negocios presenciales</t>
  </si>
  <si>
    <t>Ruedas de negocios virtuales</t>
  </si>
  <si>
    <t>Ferias de cadena cárnica / (local/regional) presencial</t>
  </si>
  <si>
    <t>Ferias comerciales nacionales</t>
  </si>
  <si>
    <t xml:space="preserve">Incentivo al desarrollo de marcas para micro empresas </t>
  </si>
  <si>
    <t>Incentivo al desarrollo de  marcas para pequeñas empresas</t>
  </si>
  <si>
    <t>Incentivo al desarrollo de marcas  para medianas  empresas</t>
  </si>
  <si>
    <t>Otros mecanismos de posicionamiento</t>
  </si>
  <si>
    <t xml:space="preserve">Otras formas de fortalecimiento </t>
  </si>
  <si>
    <t>Viajes internacionales destino 1</t>
  </si>
  <si>
    <t>tiquetes ida y vuelta</t>
  </si>
  <si>
    <t>Viajes internacionales  destino 2</t>
  </si>
  <si>
    <t>Análisis de laboratorio nutricional, calidad y sensorial</t>
  </si>
  <si>
    <t>Incentivo a la exportación por empresas/micros</t>
  </si>
  <si>
    <t>Incentivo a la exportación por empresas/pequeñas</t>
  </si>
  <si>
    <t>Incentivo a la exportación por empresas/medianas</t>
  </si>
  <si>
    <t>Talleres y/o eventos virtuales</t>
  </si>
  <si>
    <t>Ferias comerciales Internacionales</t>
  </si>
  <si>
    <t>Campaña institucionales</t>
  </si>
  <si>
    <t>Otras formas de mejora</t>
  </si>
  <si>
    <t>Mes 3 del año 2</t>
  </si>
  <si>
    <t xml:space="preserve">Tabla. Estimación de costos por proyecto (COP del 2021) </t>
  </si>
  <si>
    <t>Incentivos a la educación</t>
  </si>
  <si>
    <t>Talleres prácticos</t>
  </si>
  <si>
    <t>Incentivo seguridad</t>
  </si>
  <si>
    <t>Incentivo conectividad</t>
  </si>
  <si>
    <t>Incentivo vivienda</t>
  </si>
  <si>
    <t>Incentivo/persona</t>
  </si>
  <si>
    <t>Incentivo condiciones laborales</t>
  </si>
  <si>
    <t>Campaña publicitaria Nacional</t>
  </si>
  <si>
    <t>Otras formas de desarrollo</t>
  </si>
  <si>
    <t>Incentivos al emprendimiento de pequeñas</t>
  </si>
  <si>
    <t>Incentivos para la formalización</t>
  </si>
  <si>
    <t>Fecha de inicio</t>
  </si>
  <si>
    <t>Mes 1 año 2</t>
  </si>
  <si>
    <t>Mes 3 año 2</t>
  </si>
  <si>
    <t>Años 2 al 20</t>
  </si>
  <si>
    <t>Año 2 al 20</t>
  </si>
  <si>
    <t>Años 2 al 19</t>
  </si>
  <si>
    <t>Cursos libres  virtuales</t>
  </si>
  <si>
    <t>Persona</t>
  </si>
  <si>
    <t>Incentivos a la formalización de la propiedad</t>
  </si>
  <si>
    <t>Otras formas de promoción y tenencia</t>
  </si>
  <si>
    <t>Campañas publicitarias regionales</t>
  </si>
  <si>
    <t>Año 1 al 20</t>
  </si>
  <si>
    <t>Mes 7 año 1</t>
  </si>
  <si>
    <t>Total mes</t>
  </si>
  <si>
    <t>Total Año</t>
  </si>
  <si>
    <t>Mensual</t>
  </si>
  <si>
    <t>Desplazamientos, viáticos del equipo humano en región</t>
  </si>
  <si>
    <t>Equipo humano en región</t>
  </si>
  <si>
    <t>Ferias cadena cárnica</t>
  </si>
  <si>
    <t>Ferias comerciales</t>
  </si>
  <si>
    <t>Incentivo nuevas empresas</t>
  </si>
  <si>
    <t>Vallas nacionales</t>
  </si>
  <si>
    <t>Material Promocional</t>
  </si>
  <si>
    <t>Diplomados virtuales</t>
  </si>
  <si>
    <t>Diplomados</t>
  </si>
  <si>
    <t>Brigadas y visitas institucionales</t>
  </si>
  <si>
    <t xml:space="preserve">Talleres prácticos, días de campo y/o Instalaciones demostrativas, </t>
  </si>
  <si>
    <t>Talleres Nacionales  y Regionales virtuales</t>
  </si>
  <si>
    <t>Total año 14 al 20</t>
  </si>
  <si>
    <t>Total año 9 al 13</t>
  </si>
  <si>
    <t>Total año 4 al 8</t>
  </si>
  <si>
    <t>Valor prom por Ha</t>
  </si>
  <si>
    <t xml:space="preserve">Incentivo a Inversiones en infraestructura para la gestión empresarial </t>
  </si>
  <si>
    <t>Rueda de negocio  virtual</t>
  </si>
  <si>
    <t xml:space="preserve"> Rueda de negocio nacional y regional presencial</t>
  </si>
  <si>
    <t>Incentivo certificaciones (50%)</t>
  </si>
  <si>
    <t>Participación en ferias de cadena cárnica / (local/regional) presencial</t>
  </si>
  <si>
    <t>Campañas regionales</t>
  </si>
  <si>
    <t>Incentivo a Inversiones en infraestructura básica sistemas productivos</t>
  </si>
  <si>
    <t>Rueda de negocio nacional y regional presencial</t>
  </si>
  <si>
    <t>Rueda de negocio nacional y regional virtual</t>
  </si>
  <si>
    <t>Talleres prácticos, días de campo y/o Instalaciones demostrativas</t>
  </si>
  <si>
    <t>Formulación de planes sanitarios y/o de inocuidad</t>
  </si>
  <si>
    <t>Mes 5 del año 2</t>
  </si>
  <si>
    <t>Mes 8 del año 2</t>
  </si>
  <si>
    <t>% Incentivo por ha</t>
  </si>
  <si>
    <t>Inversión  en infraestructura sistemas productivos / gestión empresarial</t>
  </si>
  <si>
    <t>Infraestructura Requerida por Productor por ha Proyecto 3</t>
  </si>
  <si>
    <t>Total año 3 al 9</t>
  </si>
  <si>
    <t>Costo/persona</t>
  </si>
  <si>
    <t>ha</t>
  </si>
  <si>
    <t>Otras formas de contribución al ordenamiento ambiental</t>
  </si>
  <si>
    <t>Año 2 al año 7</t>
  </si>
  <si>
    <t>Año 2 al año 20</t>
  </si>
  <si>
    <t>Otros tipos de captación, almacenamiento y aprovechamiento de agua</t>
  </si>
  <si>
    <t>Costo promedio/ha</t>
  </si>
  <si>
    <t>Acueductos ganaderos división de potreros - soluciones individuales</t>
  </si>
  <si>
    <t xml:space="preserve">Tabla. Estimación de costo por proyecto (COP del 2021) </t>
  </si>
  <si>
    <t>Por estimar</t>
  </si>
  <si>
    <t>Otros formas de gestión</t>
  </si>
  <si>
    <t>Otras formas de promoción</t>
  </si>
  <si>
    <t>Total año 2 al 5</t>
  </si>
  <si>
    <t>Total año 6 al 12</t>
  </si>
  <si>
    <t>Total año 6 al 15</t>
  </si>
  <si>
    <t>Total año 2 al 5 y 16 al  20</t>
  </si>
  <si>
    <t>Empresas</t>
  </si>
  <si>
    <t>Expendios</t>
  </si>
  <si>
    <t>Planta/Acondicionador</t>
  </si>
  <si>
    <t>Acondicionador</t>
  </si>
  <si>
    <t>Implementación de metas del año 10 al 20</t>
  </si>
  <si>
    <t xml:space="preserve">Tabla. Estimación de costos por proyecto(COP del 2021) </t>
  </si>
  <si>
    <t>Otras formas de escalamiento</t>
  </si>
  <si>
    <t>Total año del 7 al 10</t>
  </si>
  <si>
    <t>Total  año 2 al 3,  11 al 20</t>
  </si>
  <si>
    <t>Plan de medios regional</t>
  </si>
  <si>
    <t>Incentivo Infraestructura residuos líquidos y sólidos - Acondicionador micro</t>
  </si>
  <si>
    <t>Incentivo  Infraestructura residuos líquidos y sólidos - Acondicionador pequeño</t>
  </si>
  <si>
    <t>Incentivo Infraestructura residuos líquidos y sólidos - Acondicionador mediano</t>
  </si>
  <si>
    <t>Incentivo Infraestructura residuos líquidos y sólidos - Expendio Pequeño (incluido desposte)</t>
  </si>
  <si>
    <t>Incentivo Infraestructura residuos líquidos y sólidos - Expendio Mediano (superete) (incluido desposte)</t>
  </si>
  <si>
    <t>Incentivo Infraestructura residuos líquidos y sólidos - Expendio Hipermercado (incluido desposte)</t>
  </si>
  <si>
    <t>Otras formas de gestión</t>
  </si>
  <si>
    <t>Total año 2 al 5, 16 al 20</t>
  </si>
  <si>
    <t>Convenios sector financiero</t>
  </si>
  <si>
    <t>Convenios MADR - BMC</t>
  </si>
  <si>
    <t>Otros mecanismos de fortalecimiento</t>
  </si>
  <si>
    <t>Doctorado</t>
  </si>
  <si>
    <t>Maestría</t>
  </si>
  <si>
    <t>Formación tecnológica y/o universitaria</t>
  </si>
  <si>
    <t>Desarrollar la agenda de I+D+i, en otras líneas estratégicas</t>
  </si>
  <si>
    <t>Desarrollar la agenda de I+D+i, en sanidad animal e inocuidad</t>
  </si>
  <si>
    <t>Desarrollar la agenda de I+D+i, en gestión ambiental</t>
  </si>
  <si>
    <t>Desarrollar la agenda de I+D+i, en nuevos productos cárnicos</t>
  </si>
  <si>
    <t>Desarrollar la agenda de I+D+i, en carne y productos cárnicos diferenciados</t>
  </si>
  <si>
    <t>Desarrollar la agenda de I+D+i en mejoramiento genético</t>
  </si>
  <si>
    <t xml:space="preserve">Fortalecimiento del Consejo Nacional y los Consejos Regionales </t>
  </si>
  <si>
    <t>Año 1 al año 20</t>
  </si>
  <si>
    <t>Mes 7 del año 1</t>
  </si>
  <si>
    <t>Implementación del sistema de seguimiento y evaluación del POP</t>
  </si>
  <si>
    <t>Otras formas de fortalecimiento</t>
  </si>
  <si>
    <t xml:space="preserve"> Rueda de negocio  virtual</t>
  </si>
  <si>
    <t xml:space="preserve">Otras formas de diseño </t>
  </si>
  <si>
    <t>Mes 1 del año 1</t>
  </si>
  <si>
    <t>Campaña publicitaria institucional</t>
  </si>
  <si>
    <t>Laboratorios ICR</t>
  </si>
  <si>
    <t>Producto</t>
  </si>
  <si>
    <t>Laboratorio para control de calidad en alimentos (Infraestructura)</t>
  </si>
  <si>
    <t>Equipos ( Neveras, horno de secado, incubadora, potenciómetros, cabina de flujo, etc.)</t>
  </si>
  <si>
    <t>Implementos de laboratorio</t>
  </si>
  <si>
    <t>Adecuación Instalaciones laboratorio (de 96 mts)</t>
  </si>
  <si>
    <t>Mobiliario</t>
  </si>
  <si>
    <t>Licencias para acreditar el laboratorio</t>
  </si>
  <si>
    <t>Fuente: Blamis 2021, Global Química 2021, Isla 2021.</t>
  </si>
  <si>
    <t>Otras formas de actualización y revisión</t>
  </si>
  <si>
    <t>Incentivo a emprendimientos/pequeñas</t>
  </si>
  <si>
    <t>Otras formas de sensibilización y promoción</t>
  </si>
  <si>
    <t>Subtotal Infraestructura año 4 a 20</t>
  </si>
  <si>
    <t>Presupuesto de Gestión</t>
  </si>
  <si>
    <t xml:space="preserve">Incentivo Expendio - pequeño 5- 10 diarios </t>
  </si>
  <si>
    <t xml:space="preserve">Incentivo Expendio - mediano 20 diarios </t>
  </si>
  <si>
    <t xml:space="preserve">Incentivo Expendio - hipermercado 30 diarios </t>
  </si>
  <si>
    <t>Incentivo Acondicionador 30 diarios - 10%</t>
  </si>
  <si>
    <t>Incentivo Acondicionador 20 diarios - 10%</t>
  </si>
  <si>
    <t xml:space="preserve">Incentivo Desposte - Centro de distribución cárnico  - 120 diarios </t>
  </si>
  <si>
    <t xml:space="preserve">Incentivo Desposte - Centro de distribución cárnico  - 60 diarios </t>
  </si>
  <si>
    <t>Total inversión</t>
  </si>
  <si>
    <t>Total Gestión</t>
  </si>
  <si>
    <t>Mes 11 del año 2</t>
  </si>
  <si>
    <t xml:space="preserve">Tabla. Estimación de costos por proyecto. (COP del 2021) </t>
  </si>
  <si>
    <t xml:space="preserve">Contiene los valores estimados en pesos constantes de 2021 para el primer período de implementación, considerado el corto plazo, correspondiente a los 12 programas y 31 proyectos.
Este valor se vincula de la sumatoria de los valores de la hoja "Estimación de Costos Anualizada "para cada programa y proyecto del año 0 al 4. 
</t>
  </si>
  <si>
    <t xml:space="preserve">Contiene los valores estimados en pesos constantes de 2021 para el segundo período de implementación, considerado el mediano plazo, correspondiente a los 12 programas y 31 proyectos.
Este valor se vincula de la sumatoria de los valores de la hoja "Estimación de Costos Anualizada "para cada programa y proyecto del año 5 al 12. 
</t>
  </si>
  <si>
    <t xml:space="preserve">Contiene los valores estimados en pesos constantes de 2021 para el segundo período de implementación, considerado el mediano plazo, correspondiente a los 12 programas y 31 proyectos.
Este valor se vincula de la sumatoria de los valores de la hoja "Estimación de Costos Anualizada "para cada programa y proyecto del año 13 al 20. 
</t>
  </si>
  <si>
    <t xml:space="preserve">Estimación de Costos para la implementación del Portafolio de Programas y Proyectos : </t>
  </si>
  <si>
    <t>Al Portafolio de Programas y Proyectos de este Plan, aún, no se le han asignado recursos del Gobierno, ni de la UPRA, ni del sector privado, ni de cooperación internacional.
En ese sentido esta Estimación de Costos es la herramienta que permitirá al MADR y a los actores tanto públicos como privados de la cadena cárnica, saber cuál es la demanda de recursos aproximada para desarrollar los proyectos señaladas en el Portafolio y con ello facilitar gestión de recursos para su implementación.
Esta Estimación de Costos presentado debe ser revisada y actualizada periódicamente.</t>
  </si>
  <si>
    <t>Para la elaboración de las estimaciones de costos realizadas se emplean algunas de estas técnicas. En el proceso se puede intuir o definir el uso de una o varias técnicas de costeo para la unidad de medida definida.
1. Juicio de expertos: Aporta una perspectiva valiosa  para la elaboración de la categoría de costos y los rubros empleados en el desarrollo de los proyectos y sus actividades;  permite contar con información de proyectos similares anteriores y puede utilizarse para determinar si es conveniente combinar métodos de estimación, así como también orienta en conciliar diferencias entre ellos.
2. Estimación análoga: Utiliza el costo real de proyectos similares anteriores como base para estimar el costo del proyecto actual. 
3. Estimación paramétrica: Consiste en utilizar información histórica para estimar los costos futuros.
4. Estimación ascendente: Estima el costo de cada paquete de trabajo o actividad, con el mayor grado de detalle posible, de manera que el costo se resume en niveles superiores.”</t>
  </si>
  <si>
    <t xml:space="preserve">%  estimado para fortalecimiento empresas exportadoras </t>
  </si>
  <si>
    <t>Minimula con tráiler estacas</t>
  </si>
  <si>
    <t xml:space="preserve">Número de animales por día </t>
  </si>
  <si>
    <t>Área a Construir m2</t>
  </si>
  <si>
    <t>Es el índice de área construida frente al tamaño total del predio</t>
  </si>
  <si>
    <t xml:space="preserve">Número de Canales por día </t>
  </si>
  <si>
    <t>Cuarto Refrigeración 10 Canales (Schilling - Freón)</t>
  </si>
  <si>
    <t>Cuarto Refrigeración 30 Canales (Schilling - Freón)</t>
  </si>
  <si>
    <t>Cuarto Refrigeración 60 Canales ((Schilling - Freón)</t>
  </si>
  <si>
    <t>Aporte empleado pensión mes</t>
  </si>
  <si>
    <t>e. Brigadas y / visitas Institucionales</t>
  </si>
  <si>
    <t>Glosario de Categoría de Costos cárnicos</t>
  </si>
  <si>
    <t>Certificaciones diferenciadores</t>
  </si>
  <si>
    <t>Del año 10 al 20</t>
  </si>
  <si>
    <t>Del año 3 al año 9</t>
  </si>
  <si>
    <t>Otras formas de fomento</t>
  </si>
  <si>
    <t>Incentivo Planta de Desposte Bovinos 60 diarias (centro de distribución cárnica) -</t>
  </si>
  <si>
    <t xml:space="preserve">Incentivo Expendio Pequeño (incluido desposte) - </t>
  </si>
  <si>
    <t xml:space="preserve">Incentivo Expendio Mediano (superete) (incluido desposte) - </t>
  </si>
  <si>
    <t xml:space="preserve">Incentivo Cuarto Refrigeración 10 Canales (Schilling - Freón) - </t>
  </si>
  <si>
    <t>Incentivo Feria Ganadera Pequeña</t>
  </si>
  <si>
    <t xml:space="preserve">ICR Camión 600 - Carrocería estacas Ganado en Pie </t>
  </si>
  <si>
    <t>Por asociado</t>
  </si>
  <si>
    <t>Incentivo modular para promover la asociatividad (Primeros 7 años) Años 3 al 9</t>
  </si>
  <si>
    <t>Viáticos Consultor Internacional</t>
  </si>
  <si>
    <t>Tiquetes Consultor Internacional</t>
  </si>
  <si>
    <t>Subtotal Infraestructura</t>
  </si>
  <si>
    <t>Subtotales Gestión</t>
  </si>
  <si>
    <t>Otras formas de optimización</t>
  </si>
  <si>
    <t>ICR Cuarto Refrigeración 60 Canales ((Schilling - Freón)</t>
  </si>
  <si>
    <t>ICR Cuarto Refrigeración 30 Canales (Schilling - Freón)</t>
  </si>
  <si>
    <t>ICR Cuarto Refrigeración 10 Canales (Schilling - Freón)</t>
  </si>
  <si>
    <t>Incentivo Minimula con tráiler estacas (patineta)</t>
  </si>
  <si>
    <t>Incentivo Camión doble Troque - Carrocería estacas Ganado en Pie 2021</t>
  </si>
  <si>
    <t>Incentivo Camión 600 - Carrocería estacas Ganado en Pie 2021</t>
  </si>
  <si>
    <t>Incentivo Instalaciones Feria Ganadera Grande</t>
  </si>
  <si>
    <t>Incentivo Instalaciones Feria Ganadera Mediana</t>
  </si>
  <si>
    <t>Incentivos Instalaciones Feria Ganadera Pequeña</t>
  </si>
  <si>
    <t>Año 2 al año  20</t>
  </si>
  <si>
    <t xml:space="preserve"> </t>
  </si>
  <si>
    <t>ICR Aislamiento áreas para conservación</t>
  </si>
  <si>
    <t>ICR Reservorios (5 reservorios de 20 Ha - 1 por año) - soluciones asociadas</t>
  </si>
  <si>
    <t>ICR Sistemas Silvopastoriles SSP</t>
  </si>
  <si>
    <t>ICR Sistemas Silvopastoriles Intensivos SSPi</t>
  </si>
  <si>
    <t>ICR Áreas en praderas mejoradas</t>
  </si>
  <si>
    <t>Incentivo Certificaciones ambientales</t>
  </si>
  <si>
    <t>Porcentaje</t>
  </si>
  <si>
    <t>% PERIODO DE IMPLEMENTACIÓN</t>
  </si>
  <si>
    <t>En esta hoja se vincula la estimación de costos realizada para cada Programa (P1 , P2….hasta P12), desde el  año 0 hasta el año 20. Posteriormente se realiza la sumatoria de resultado de la estimación para los programas y de esta manera se tiene el valor de la estimación total de costos de implementación del portafolio de programas y proyectos.
Los campos que conformar la hoja de  estimación de costos anualizada y su descripción son los siguientes:</t>
  </si>
  <si>
    <t>Nombre del proyecto correspondientes, se vincula de los nombres de los 31 proyectos dispuestos en la hoja "Estimación de Costos Anualizada"</t>
  </si>
  <si>
    <t xml:space="preserve">Estimación de Costos  Plan de acción cadena cárnica bovina  </t>
  </si>
  <si>
    <t>Por Período  de implementación, corto, mediano y largo plazo.</t>
  </si>
  <si>
    <t xml:space="preserve">Nota: Corresponde a un valor global simple  del costo promedio de peajes entre las subregiones. </t>
  </si>
  <si>
    <t>e. Formulación de planes sanitarios y/o de inocuidad</t>
  </si>
  <si>
    <t>h. Mesas de trabajo virtuales</t>
  </si>
  <si>
    <t xml:space="preserve">b. Talleres y/ o eventos de divulgación nacionales </t>
  </si>
  <si>
    <t>c. Talleres y/ o eventos de divulgación regionales</t>
  </si>
  <si>
    <t>i. Eventos Gestión y divulgación Nacional y/o Regional virtuales</t>
  </si>
  <si>
    <t>Nota: Las mesas ,eventos y talleres corresponden al 10% del valor estimado de forma presencial</t>
  </si>
  <si>
    <t>7. Capacitación, Formación y educación</t>
  </si>
  <si>
    <t xml:space="preserve">8. Certificaciones </t>
  </si>
  <si>
    <t>9. Laboratorios de control de calidad</t>
  </si>
  <si>
    <t>Tecnología Básica (Dura /semidura / blanda)</t>
  </si>
  <si>
    <t>Desarrollo marcas Proyecto 1</t>
  </si>
  <si>
    <t>Fortalecimiento empresas Exportadoras. Proyecto 2</t>
  </si>
  <si>
    <t>Valor promedio  por Ha</t>
  </si>
  <si>
    <t>Proyecto 3</t>
  </si>
  <si>
    <t>Inversión  en infraestructura Transformación. Proyecto 4</t>
  </si>
  <si>
    <t>Inversión  en infraestructura Refrigeración Proyecto 4 y 5</t>
  </si>
  <si>
    <t>Inversión  en Vehículos Comercialización en pie. Proyecto 5</t>
  </si>
  <si>
    <t>Costo Total</t>
  </si>
  <si>
    <t>Inversión  en Infraestructura Comercialización en pie (Ferias Ganaderas) Proyectos 4 y 5</t>
  </si>
  <si>
    <t>Incentivo Modular. Proyecto 5</t>
  </si>
  <si>
    <t>Incentivo Modular. Proyecto 6</t>
  </si>
  <si>
    <t>Valor USD/Ha</t>
  </si>
  <si>
    <t>Valor COP/Ha</t>
  </si>
  <si>
    <t>Acueducto ganadero (35%)</t>
  </si>
  <si>
    <t>División de potreros y acueducto ganadero por hectárea</t>
  </si>
  <si>
    <t>Fuente: Valores de referencia USD/ha, tomados de Ortiz, J., Camacho, A. y Ayala, K. (2019). Lineamientos para el diseño de programas y proyectos de ganadería sostenible. Bogotá, Colombia: Instituto Global para el Crecimiento Verde (GGGI), en el cual para división de potreros y construcción de acueducto ganadero se referencia un valor de 474 USD/ha.</t>
  </si>
  <si>
    <t>Mejora en la gestión colectiva del agua. Proyecto 7.1</t>
  </si>
  <si>
    <t>Escalamiento de sistemas sostenibles. Proyecto 7.1 y 8.1</t>
  </si>
  <si>
    <t>Inversión  en infraestructura transformación Proyecto 8.2</t>
  </si>
  <si>
    <t xml:space="preserve">Incentivo condiciones laborales </t>
  </si>
  <si>
    <t>Incentivo vivienda 9.2</t>
  </si>
  <si>
    <t>Valor promedio servicios públicos hogar 9.2</t>
  </si>
  <si>
    <t>Incentivo a las TICs 9.2</t>
  </si>
  <si>
    <t>Incentivo conectividad 9.2</t>
  </si>
  <si>
    <t>Incentivo a la seguridad 9.2</t>
  </si>
  <si>
    <t>Incentivos a la formalización de la propiedad. Proyecto 10.1</t>
  </si>
  <si>
    <t xml:space="preserve"> Equipamiento e implementos para laboratorios de control de calidad. Proyecto 11.1</t>
  </si>
  <si>
    <t>Incentivo a la formalización Proyecto 11.4</t>
  </si>
  <si>
    <t>Incentivo al emprendimiento de pequeñas 9.1</t>
  </si>
  <si>
    <t>Valor Tablet</t>
  </si>
  <si>
    <t>Acondicionador Micro</t>
  </si>
  <si>
    <t>Acondicionador Pequeño</t>
  </si>
  <si>
    <t>Acondicionador Mediano</t>
  </si>
  <si>
    <t>Incentivos Programa 9</t>
  </si>
  <si>
    <t>GLOSARIO DE CATEGORIA DE COSTOS</t>
  </si>
  <si>
    <t>Corresponden a los pagos realizados para el personal en concepto de remuneración del trabajo ya sea de manera directa o indirecta.  
Fuente: Eustat, Instituto Vasco de Estadística. Consulta  14 abril 2021.</t>
  </si>
  <si>
    <t xml:space="preserve">Fuente: DNP, Anexo No. 2, Tabla de honorarios de contratos de prestación de servicios profesionales y apoyo a la gestión. Consulta. 14 de abril 2021. 
</t>
  </si>
  <si>
    <t>2. Costos de desplazamiento</t>
  </si>
  <si>
    <t>Corresponde a los gastos que debe incurrir una persona cuando debe realizar sus servicios en una  sede diferente a la habitual, por lo que tendrá derecho al
reconocimiento de una remuneración de acuerdo al cargo que desempeña, así como también el pago de viáticos y gastos de transporte.
Fuente: Adaptado de la definición dada en la Resolución 0418 del 20 de abril del 2020.
https://minciencias.gov.co/sites/default/files/upload/reglamentacion/resolucion_0418-2020.pdf</t>
  </si>
  <si>
    <t>Fuente: Adaptado de la definición dada en la Resolución 0418 del 20 de abril del 2020.</t>
  </si>
  <si>
    <t>https://minciencias.gov.co/sites/default/files/upload/reglamentacion/resolucion_0418-2020.pdf</t>
  </si>
  <si>
    <t>b. Tiquetes Nacionales</t>
  </si>
  <si>
    <t>Es un valor de referencia sobre el  costo de  los vuelos que se efectúan dentro de las fronteras del país.
Fuente: Elaboración Propia</t>
  </si>
  <si>
    <t>Es el valor otorgado al alquiler de  una GPS y un computador para ser usado como herramienta de trabajo en su oficio. Fuente: Elaboración propia</t>
  </si>
  <si>
    <t xml:space="preserve">Es la relación entre el valor de una moneda y otra, es decir, nos indica cuántas unidades  de una divisa se necesitan para obtener una unidad de otra. Fuente: Adaptado  Wikipedia.
</t>
  </si>
  <si>
    <t>Es la relación entre el valor de un dólar y un peso,  es decir,  indica cuántos pesos se requiere  para un dólar. Por ejemplo, para el 2020, se requieren 3693 pesos para adquirir un dólar estadunidense.  Fuente: Adaptado Wikipedia.</t>
  </si>
  <si>
    <t>Es la relación entre el valor de un dólar y un euro, es decir,  indica cuántos pesos se requiere  para un euro.   Por ejemplo, para el 2020, se requieren 4.214  pesos para adquirir un euro.  Fuente: Adaptado Wikipedia</t>
  </si>
  <si>
    <t>Es el costo asignado a un anuncio auditivo destinado a publicitar diversos productos, empresas, marcas o servicios a través de mensajes que no excede los 10s a 30 segundos de duración. Para hallar el valor nacional, se realiza un promedio simple de tres cotizaciones para secciones radiales a nivel nacional, que incluye cuñas radiales al mediodía, noticias de las 10 am y noticiero de las 6 am. Cotizaciones basadas en datos de caracol radio. Las secciones radiales corresponden a presentación con marca y slogan hasta de 5 segundos, desarrollo de contenido y cuña hasta de 30 segundos. En los programas especiales las secciones podrán patrocinar el contenido habitual de los programas.</t>
  </si>
  <si>
    <t>Es el costo asignado a un  anuncio auditivo destinado a publicitar diversos productos, empresas, marcas o servicios a través de mensajes que no exceden los 10s a 30 segundos de duración. Para hallar el valor regional, se realiza un promedio simple, teniendo en cuenta tres tipos de regiones: Apartada, intermedia y principal. El valor standard es de 30 seg. Fuente: Adaptado Directorio de Negocios</t>
  </si>
  <si>
    <t>Es  el costo asignado a una estructura de publicidad exterior consistente en un soporte plano sobre el que se fijan anuncios publicitarios. Para las ciudades principales, el costo asignado incluye el costo de diseño, elaboración y alquiler del sitio de publicación de la valla. Fuente: Adaptado Wikipedia</t>
  </si>
  <si>
    <t>Es  el costo asignado a una estructura de publicidad exterior consistente en un soporte plano sobre el que se fijan anuncios publicitarios. Para las ciudades no principales, el costo asignado incluye el costo de diseño, elaboración y alquiler del sitio de publicación de la valla.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</si>
  <si>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nacional.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</si>
  <si>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regional. Fuente: Adaptado Wikipedia</t>
  </si>
  <si>
    <t>Es el costo asignado a las piezas de impresión digital que contienen un mensaje publicitario o institucional, que transmiten información importante de manera rápida, directa y contundente. Se utilizan en exteriores e interiores y permiten una visualización de la empresa o de la marca. Fuente: Adaptado Wikipedia</t>
  </si>
  <si>
    <t>Es el costo asignado a un conjunto de piezas creadas con el objetivo de difundir una marca,  producto o un servicio a nivel nacional. La campaña publicitaria nacional contiene impresos, cuñas radiales, brochures, comerciales a tv nacional, pautas en redes sociales y  material promocional. Fuente: Adaptado Wikipedia</t>
  </si>
  <si>
    <t>Es el costo asignado a un conjunto de piezas creadas con el objetivo de difundir una marca,  producto o un servicio a nivel regional. La campaña publicitaria regional incluye  impresos, cuñas radiales regionales, brochures, pautas en redes sociales, comerciales en tv a nivel regional y material promocional. Fuente: Adaptado Wikipedia.</t>
  </si>
  <si>
    <t>Es el costo asignado a un conjunto de piezas creadas con el objetivo de difundir una estrategia institucional. La campaña publicitaria institucional  Incluye impresos, cuñas  paquetes de cuñas radiales regionales, brochures, pautas en redes sociales, comerciales de tv a nivel regional,  material promocional y vallas promocionales. Fuente: Adaptado Wikipedia</t>
  </si>
  <si>
    <t>Es el costo asignado a un conjunto de piezas creadas con el objetivo de promover el consumo de un producto o bien.  Fuente: Elaboración propia</t>
  </si>
  <si>
    <t>Es el costo asignado al valor del espacio dentro de una feria o salón en el nivel nacional, en el que una empresa o institución  expone y presenta sus productos o servicios . Fuente_ Adaptado Wikipedia</t>
  </si>
  <si>
    <t>Es el costo asignado al valor del espacio dentro de una feria o salón a nivel regional, en el que una empresa o institución  expone y presenta sus productos o servicios . Fuente_ Adaptado Wikipedia</t>
  </si>
  <si>
    <t>Es el costo asignado a la planificación estratégica de campañas o comunicación para llegar al público objetivo a nivel regional. Fuente: Elaboración propia</t>
  </si>
  <si>
    <t>Es el costo asignado a la planificación estratégica de campañas o comunicación de una institución para llegar al público objetivo. Fuente: Elaboración propia</t>
  </si>
  <si>
    <t>Es el costo asignado al mecanismo que permite el encuentro entre emprendedores, empresarios, inversores e instituciones que buscan lograr acuerdos para abrir oportunidades de compra o venta de servicios, productos o procesos. Este valor incluye el costo de tiquetes, hospedaje y  alimentación.</t>
  </si>
  <si>
    <t>Es el costo asignado a las actividades en las que la oferta y la demanda de diversos productos se concentran en un mismo espacio  del territorio nacional por un tiempo determinado. Tiene como objetivo permitir la promoción del producto y facilitar el establecimiento de contactos comerciales. El costo asignado incluye el stand, inscripción a evento y   alimentación.</t>
  </si>
  <si>
    <t>Es el costo asignado a las actividades en las que la oferta y la demanda de diversos productos se concentran en un mismo espacio en el ámbito internacional y por un tiempo determinado. Tiene como objetivo permitir la promoción del producto y facilitar el establecimiento de contactos comerciales. El costo asignado incluye el stand, inscripción a evento y   alimentación.</t>
  </si>
  <si>
    <t>Es el costo promedio asignado por persona  para obtener un grado académico de posgrado otorgado por una universidad privada.</t>
  </si>
  <si>
    <t>Es el costo promedio asignado por persona a un  programa  para obtener un  título superior otorgado por una universidad privada y es también un aval que acredita la experticia en un tema específico para la persona que lo ha obtenido.</t>
  </si>
  <si>
    <t>9. Componente ambiental</t>
  </si>
  <si>
    <t>a. Plantas de tratamiento</t>
  </si>
  <si>
    <t>Es el costo asignado a  las plantas de tratamiento de aguas residuales de acuerdo al caudal generado.</t>
  </si>
  <si>
    <t>Es el costo asignado a la acreditación otorgada por un organismo de evaluación que certifica que determinados productos, servicios, procesos, o sistemas de gestión se han llevado a cabo conforme a la normativa ambiental respectiva.  Su costo incluye viáticos líder, desplazamiento persona por predio, apoyos tecnológico, material de apoyo y a acreditación de la norma ambiental.</t>
  </si>
  <si>
    <t>Es el costo asignado a las características o análisis requeridos para dar cumplimento a la norma ambiental relacionada.</t>
  </si>
  <si>
    <t>Es el costo asignado al análisis bromatológico completo de un alimento para determinar la información nutricional que debe llevar la etiqueta del producto para informar al consumidor.</t>
  </si>
  <si>
    <t>Es el costo asignado  al análisis bromatológico completo de un alimento para determinar la información nutricional que debe llevar la etiqueta del producto para informar al consumidor, mas análisis sensorial con un panel entrenado para dar sus características organolépticas.</t>
  </si>
  <si>
    <t xml:space="preserve">Es el costo asignado al  análisis fisicoquímico, microbiológico, bromatológico y análisis sensorial del producto para determinar su cumplimiento frente a la normatividad sanitaria y legal que lo rige en el mercado. </t>
  </si>
  <si>
    <t>Comprende toda la infraestructura, insumos, equipos, certificaciones, licencias y mobiliario   requerido para implementar un laboratorio de control de calidad para alimentos.</t>
  </si>
  <si>
    <t>Fuente Incentivos. Elaboración propia</t>
  </si>
  <si>
    <t>c. Tiquetes internacionales</t>
  </si>
  <si>
    <t>d. Desplazamiento Terrestre Profesionales</t>
  </si>
  <si>
    <t>e. Apoyos Tecnológicos</t>
  </si>
  <si>
    <t>k. Campaña nacional de promoción al consumo</t>
  </si>
  <si>
    <t>ñ. Plan de medios Institucional</t>
  </si>
  <si>
    <t>b. Rueda de negocio virtual</t>
  </si>
  <si>
    <t>Es el costo asignado al mecanismo que permite el encuentro entre emprendedores, empresarios, inversores e instituciones que buscan lograr acuerdos para abrir oportunidades de compra o venta de servicios, productos o procesos de  forma virtual.</t>
  </si>
  <si>
    <t>c. Participación en ferias comerciales</t>
  </si>
  <si>
    <t>Es el costo asignado a las actividades en las que la oferta y la demanda de diversos productos se concentran en un mismo espacio en el ámbito local o regional por un tiempo determinado. Tiene como objetivo permitir la promoción del producto y facilitar el establecimiento de contactos comerciales. El costo asignado incluye el stand, inscripción a evento y   alimentación.</t>
  </si>
  <si>
    <t>10. Infraestructura</t>
  </si>
  <si>
    <t>b. Equipamiento e implementos para laboratorios de control de calidad</t>
  </si>
  <si>
    <t>c. Infraestructura Requerida por Productor por ha</t>
  </si>
  <si>
    <t xml:space="preserve">Comprende la infraestructura requerida por productor por ha en cuanto a instalaciones físicas  (Corrales, cercas, zanjas, bodega) </t>
  </si>
  <si>
    <t>b. Certificaciones ambientales</t>
  </si>
  <si>
    <t>c. Laboratorios</t>
  </si>
  <si>
    <t>En la estimación del pago  a las personas naturales contratadas por prestación de servicios profesionales y de apoyo a la gestión. Para el ejercicio de estimación de costos, este valor es tomado de la tabla de honorarios y viáticos del DNP 2020.
Fuente: DNP, Anexo No. 2, Tabla de honorarios de contratos de prestación de servicios profesionales y apoyo a la gestión. Consulta. 14 de abril 2021. 
https://colaboracion.dnp.gov.co/cdt/contratacion/tabla%20de%20honorarios%202015-2.pdf?web</t>
  </si>
  <si>
    <t>Concepto utilizado para nombrar al dinero o las especies que se le entregan a una persona para cubrir los gastos que incurren para el cumplimiento de sus funciones fuera del área habitual de trabajo o sustentar un viaje.
Para el ejercicio de estimación de costos, este valor es tomado de la tabla de honorarios y viáticos del DNP 2020.
Fuente: Adaptado de la definición del blog de emprendimiento
https://liderdelemprendimiento.blogspot.com/2017/03/que-son-los-viaticos.html</t>
  </si>
  <si>
    <t>f. Desplazamiento, viáticos del equipo humano</t>
  </si>
  <si>
    <t>b. Equipo humano</t>
  </si>
  <si>
    <t>Es un valor de referencia de los gastos que debe incurrir el grupo de personas  para cubrir los gastos que incurren para el cumplimiento de sus funciones fuera del área habitual de trabajo, incluye viáticos, tiquetes, desplazamiento terrestres y apoyos tecnológicos. Este rubro en algunos casos corresponde al ámbito nacional y en otros al regional. Fuente: Elaboración propia 2021</t>
  </si>
  <si>
    <t xml:space="preserve">b. Talleres y/o eventos de divulgación Nacionales </t>
  </si>
  <si>
    <t>c. Talleres y/o eventos de divulgación Regionales</t>
  </si>
  <si>
    <t>d. Talleres y/o eventos de divulgación nacionales y regionales  virtuales</t>
  </si>
  <si>
    <t>e. Brigadas y Visitas Institucionales</t>
  </si>
  <si>
    <t>f. Formulación de planes sanitarios y/o de inocuidad /predio</t>
  </si>
  <si>
    <t>Es el costo de la visita y desplazamiento de los asistentes técnicos requeridos para realizar el levantamiento de planes sanitarios y/o de inocuidad por predios, que son los requeridos para el cumplimiento de la normatividad vigente por las autoridades de IVC. Su costo incluye viáticos líder, desplazamiento persona por predio, apoyos tecnológicos.</t>
  </si>
  <si>
    <t>Equivale a jornadas de transferencia de conocimiento y tecnología con metodologías prácticas y vivenciales que se ejecutan en cualquier eslabón de la cadena, para mejorar las prácticas . Su costo incluye la capacitación de 25 personas,  el pago de capacitador, desplazamiento, material de apoyo,  refrigerio, almuerzo, insumos/materia prima y consumibles. Se estima que las personas provean sus propios medios para llegar a los puntos de encuentro.</t>
  </si>
  <si>
    <t>d. Ferias comerciales internacionales</t>
  </si>
  <si>
    <t>e. Ferias de cadena cárnica / (local/regional) presencial</t>
  </si>
  <si>
    <t xml:space="preserve"> b. Cursos cortos virtuales</t>
  </si>
  <si>
    <t>Es el costo asignado al proceso de certificación del conocimiento en una temática determinada y debe cumplir unas horas de formación.  El costo asignado incluye honorarios de capacitador para 30 personas, refrigerio, material de divulgación y auditorio.</t>
  </si>
  <si>
    <t xml:space="preserve">Es el costo asignado al proceso de certificación del conocimiento en una temática determinada  de manera virtual y debe cumplir unas horas de formación.  El costo asignado es el 30% del costo estimado del curso corto de manera presencial. </t>
  </si>
  <si>
    <t xml:space="preserve">Es el costo por promedio por persona para realizar un diplomado, referente a matricula en universidad privada.  </t>
  </si>
  <si>
    <t>Es el costo por promedio por persona para realizar un diplomado, referente a matricula en universidad privada.  El costo asignado corresponde al 30% del diplomado presencial.</t>
  </si>
  <si>
    <t>a. Acueducto Ganadero por Unidad Productiva Agropecuaria</t>
  </si>
  <si>
    <t>Es el costo asignado al proceso de formación de una  temática determinada, son capacitaciones en conocimientos muy específicos o técnicos, cualquier persona puede cursarlos. En ocasiones, funcionan como parte de una actualización profesional o bien, para conocer sobre un tema o profundizar en uno..  El costo asignado incluye honorarios de capacitador para 30 personas, refrigerio, material de divulgación y auditorio.</t>
  </si>
  <si>
    <t xml:space="preserve">Es el costo asignado al proceso de formación virtual de una  temática determinada, son capacitaciones en conocimientos muy específicos o técnicos, cualquier persona puede cursarlos. En ocasiones, funcionan como parte de una actualización profesional o bien, para conocer sobre un tema o profundizar en uno. El costo asignado es el 30% del costo estimado del curso libre  de manera presencial. </t>
  </si>
  <si>
    <t>a. Certificación Desarrollo de Marcas - Proyecto 1.2</t>
  </si>
  <si>
    <t>b. Incentivo a la exportación de empresas 2.1</t>
  </si>
  <si>
    <t>c. Incentivo a Inversiones en infraestructura básica sistemas productivos Proyecto 3.1</t>
  </si>
  <si>
    <t>d. Incentivo a Inversiones en infraestructura para la gestión empresarial. Proyecto 3.2</t>
  </si>
  <si>
    <t>Promoción de nuevas empresas especializadas en la conservación de forrajes 3.3 y 11.4</t>
  </si>
  <si>
    <t xml:space="preserve">Es el costo del incentivo asignado al  emprendimiento de nuevos empresas de $17.110.506, este valor se calculó  estimando un 10% del valor de los ingresos de acuerdo a la clasificación de empresas dada por la Dian  y a este valor se le calculó un 20%  para micro  empresas respectivamente. </t>
  </si>
  <si>
    <t>Modernización. Línea Especial de Crédito Desposte  60 diarias (centro de distribución cárnica)</t>
  </si>
  <si>
    <t>Modernización. Línea Especial de Crédito Expendios (10 canales por día)</t>
  </si>
  <si>
    <t>f.  Incentivo a la modernización de infraestructura.  Proyecto 4</t>
  </si>
  <si>
    <t>g.  Incentivo al equipo de logística.  Proyecto 5</t>
  </si>
  <si>
    <t>h. Incentivo modular para promover a la asociatividad  Proyecto 5</t>
  </si>
  <si>
    <t xml:space="preserve">Se estima un incentivo modular para promover la asociatividad. Se estima un único apoyo denominado un incentivo modular para promover la asociatividad,  que se estimó de acuerdo al incentivo modular que hace referencia al incentivo de alianzas productivas dado por el MADR que en 2019 fue de $4.000.000 por productor. El incentivo calculado es un único valor dado a los agricultores cuyo destino sería: Cofinanciación de equipos, maquinaria y adecuaciones locativas, registros sanitarios, documentación legal, certificaciones, entre otras.  El  valor del incentivo modular corresponde al 45%  del valor del incentivo modular actual. </t>
  </si>
  <si>
    <t>Se estima un 20% de incentivo  de $1.214.169, derivado del costo global de instalación de una cerca que incluye materiales y mano de obra</t>
  </si>
  <si>
    <t xml:space="preserve">Es el costo asignado a un incentivo del 10% a reservorios  que se calculó como un valor global de $3.500 millones. </t>
  </si>
  <si>
    <t>Es el costo asignado a un incentivo del 20%  para  acueductos ganaderos y división de potreros, que se calcula como un valor promedio de $611.703 derivado del costo  de acueducto ganadero de 166 USD/ha y un valor dólar promedio de 3.687.</t>
  </si>
  <si>
    <t>i. Incentivo aislamiento área de conservación. Proyecto 6.2</t>
  </si>
  <si>
    <t>j. Incentivo reservorios Proyecto 7.1</t>
  </si>
  <si>
    <t>k. Incentivo  acueductos ganaderos y división de potreros Proyecto 7.1</t>
  </si>
  <si>
    <t>Se estima un valor de incentivo a la implementación de tecnologías y el valor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t>
  </si>
  <si>
    <t>l. Incentivo a implementación de tecnológicas. Proyecto 7.2</t>
  </si>
  <si>
    <t xml:space="preserve">Es un valor de referencia sobre el  costo de  los vuelos que se efectúan fuera de las fronteras del país. Se identificó un precio promedio para seis países de referencia para la cadena Cárnica. Fuente: Elaboración propia
</t>
  </si>
  <si>
    <t xml:space="preserve">Es el valor otorgado al costo de desplazarse  entre los aeropuertos y las subregiones cárnicas. Fuente: Elaboración propia. </t>
  </si>
  <si>
    <t>Corresponde a los gastos que se debe incurrir para  llevar a cabo los proyectos y que involucra a más de una persona, ya sea grupos pequeños, medianos y grandes y se persiguen para alcanzar los objetivos propios de cada uno de los temáticas trabajados en la cadena Cárnica.
Fuente: Elaboración propia 2021</t>
  </si>
  <si>
    <t>Es el valor otorgado a los espacios de intercambio de experiencias sobre temáticas relacionadas con el sector cárnico para la construcción conjunta de propuestas y recomendaciones que contribuyan a fortalecer el trabajo colaborativo entre los interesados. Se costea un auditorio y un refrigerio para los participantes.
Fuente: Adaptado Sistema de información ambiental de Colombia.</t>
  </si>
  <si>
    <t>Es el valor otorgado al  gasto  que se debe incurrir para realizar  proyectos en el ámbito  nacional de manera presencial, encaminadas a la capacitación, socialización, promoción, divulgación  y gestión de temas de temas referentes al sector cárnico. Incluye el  costo del auditorio, video beam, refrigerio, estación de café y otros, material de divulgación y protocolo de bioseguridad.
Fuente: Elaboración propia 2021</t>
  </si>
  <si>
    <t>Es el valor otorgado al  gasto  que se debe incurrir para realizar  proyectos a nivel regional de manera presencial, encaminadas a la capacitación, socialización, promoción, divulgación  y gestión de temas referentes al sector cárnico. Incluye el costo de un auditorio, refrigerio, almuerzos, honorarios y viáticos de capacitador,  material de divulgación  protocolos de bioseguridad e imprevistos. Se realiza un valor promedio para todas regiones y subregiones cárnicas. 
Fuente: Elaboración propia 2021</t>
  </si>
  <si>
    <t>Es el valor otorgado al  gasto  que se debe incurrir para realizar  proyectos en el ámbito  nacional y regional de manera virtual, encaminadas a la capacitación, socialización, promoción  y divulgación de temas de temas referentes al sector cárnico. Corresponde al 10% del valor estimado de los talleres y/eventos de forma presencial. Fuente: Elaboración propia 2021</t>
  </si>
  <si>
    <t>Valor otorgado al costo de la constitución de equipos de asistentes técnicos  y/o visitas que se ejecutan en los diferentes eslabones de acuerdo a la necesidad del proyecto, para realizar transferencia de conocimiento de  temas específicos de la cadena cárnica y/o verificación del cumplimiento de requisitos según el programa. Su costo incluye salón social, refrigerio, material apoyo, material de divulgación, estación de café y agua, desplazamiento de personas y apoyos tecnológicos.</t>
  </si>
  <si>
    <t>g. Talleres prácticos, predios demostrativos y días de campo</t>
  </si>
  <si>
    <t>Es el valor otorgado  a los espacios de intercambio realizados de manera virtual a las experiencias sobre temáticas relacionadas con el sector cárnico para la construcción conjunta de propuestas y recomendaciones que contribuyan a fortalecer el trabajo colaborativo entre los interesados. Corresponde al 10% del valor estimado de las mesas de trabajo de forma presencial. Fuente: Elaboración propia 2021</t>
  </si>
  <si>
    <t xml:space="preserve">Es el costo por promedio por persona para realizar formación tecnológica y/o universitaria  en temas referentes al sector cárnico.   El costo asignado corresponde la matricula. </t>
  </si>
  <si>
    <t>Incluye el  costo asignado  del consultor  al predio o al sitio para verificar el proceso de cumplimiento de la norma a certificar y el costo  del proceso de certificación por un ente acreditado de la norma diferenciadora implementada por el productor.</t>
  </si>
  <si>
    <t>Es el costo asignado a un paquete de análisis que incluye laboratorios de ambiente, personal, producto, materia prima, utensilios para dar cumplimiento a la normatividad exigida en las plantas de procesamiento de productos cárnicos.</t>
  </si>
  <si>
    <t>Es el costo asignado a la instalación, puntos de toma agua para adaptar los bebederos, deben funcionar por gravedad y los bebederos circulares para facilitar el manejo.</t>
  </si>
  <si>
    <t xml:space="preserve">Es el valor de incentivo asignado a pequeños y medianos ganaderos para incentivar el desarrollo de marcas relacionado con el impulso y posicionamiento, el valor del incentivo se calculó de acuerdo a la Resolución 957 del 2019  de la DIAN, relacionado con la clasificación de las empresas por el valor de ingresos, en micro, pequeñas y medianas, se tomó el valor de los ingresos  y se estimó un porcentaje del 3%, 1% y 0.2%, partiendo de este valor, se consideró un incentivo de 40%, 25% y 20% respectivamente. </t>
  </si>
  <si>
    <t>Se estima un valor de incentivo a inversiones en infraestructura básica para  la gestión empresarial. Se calculó el valor del ingreso bruto al productor de ganado de carne por hectárea año, de este valor se estimó que el 50% se puede destinar a reinversión de infraestructura. De este valor se calculó un incentivo del 20%  a través de líneas especiales de crédito.</t>
  </si>
  <si>
    <t>Es el costo asignado a un incentivo del 10% a través de línea de crédito a la inversión de plantas de beneficio, desposte, centros de distribución cárnico, acondicionadoras, expendios pequeños y cuartos de refrigeración, feria ganadera, entre otros.</t>
  </si>
  <si>
    <t>m.  Incentivo Sistemas Silvopastoriles SSP, Sistemas Silvopastoriles Intensivos SSPi y Áreas en praderas mejoradas. Proyecto 8.1</t>
  </si>
  <si>
    <t>Se estima un incentivo para el valor de infraestructura requerida para el manejo de los residuos líquidos y sólidos en planta de desposte y acondicionador, de acuerdo con su costo y capacidad instalada (20%, 10% y 5%, respectivamente).</t>
  </si>
  <si>
    <t>n.  Incentivo Infraestructura residuos líquidos y sólidos -  Proyecto 8.2</t>
  </si>
  <si>
    <t xml:space="preserve">Incentivo Inversiones en tecnologías y prácticas sostenibles microempresas </t>
  </si>
  <si>
    <t>Incentivo Inversiones en tecnologías y prácticas sostenibles pequeñas</t>
  </si>
  <si>
    <t>Incentivo Inversiones en tecnologías y prácticas sostenibles medianas</t>
  </si>
  <si>
    <t>ñ. Incentivo Inversiones en tecnologías y prácticas sostenibles. Proyecto 8.2</t>
  </si>
  <si>
    <t>Revisar valor y unificar con proyecto 3.3</t>
  </si>
  <si>
    <t>p. Incentivos al emprendimiento de pequeñas. Proyecto 9.1</t>
  </si>
  <si>
    <t>q. Incentivo condiciones laborales. Proyecto 9.2</t>
  </si>
  <si>
    <t>r. Incentivo vivienda. Proyecto 9.2</t>
  </si>
  <si>
    <t xml:space="preserve"> s. Incentivo por servicios públicos. Proyecto 9.2</t>
  </si>
  <si>
    <t>t. Incentivo a la TICS. Proyecto 9.2</t>
  </si>
  <si>
    <t>Es el valor del incentivo asignado al  costo promedio de internet en un año  por familia, el valor estimado es de $600.000 anuales.</t>
  </si>
  <si>
    <t>u. Incentivo a la conectividad. Proyecto 9.2</t>
  </si>
  <si>
    <t>Es el valor promedio estimado de los honorarios del grupo de personas que desarrolla el proyecto, en algunos casos  la gestión de las personas corresponde al ámbito nacional y en otros al regional. Fuente: Elaboración propia 2021</t>
  </si>
  <si>
    <t>Es el costo del incentivo asignado a mejorar  las condiciones laborales y el valor es de $253.126, que corresponde el 20% de lo que paga el empleador de parafiscales por cada empleado al año.</t>
  </si>
  <si>
    <t>Es el valor del incentivo asignado al valor promedio de una Tablet por familia, el cual fue estimado en $300.000.</t>
  </si>
  <si>
    <t>v. Incentivo a la seguridad y a la educación</t>
  </si>
  <si>
    <t>El valor asignado a estos incentivos, se deja por definir.</t>
  </si>
  <si>
    <t>o. Material promocional</t>
  </si>
  <si>
    <t>Es el costo asignado a una gama de producos que representen una marca, empresa  u organización  que requiera que un público determinado la conozca. Fuente Concepto definición</t>
  </si>
  <si>
    <t>w. Incentivos a la formalización de la propiedad</t>
  </si>
  <si>
    <t>Es el valor asignado a los gastos en que incurre un productor para formalizar la propiedad $1.788.500 y el valor estimado corresponde al costo de 2 veces el Ingreso de productor por animal * ha * año .</t>
  </si>
  <si>
    <t>o. Incentivos para la formalización. Proyecto 9.1 y 11.4</t>
  </si>
  <si>
    <t>e. Incentivos nuevas empresas 3.3 y 11.4</t>
  </si>
  <si>
    <t xml:space="preserve">Expendio: Establecimiento donde se efectúan actividades relacionadas con la comercialización de la carne, productos cárnicos comestibles y los derivados cárnicos destinados para el consumo humano, que ha sido registrado y autorizado por las entidades sanitarias competentes para tal fin. (Decreto 1500 de 2007). La inversión requerida para el expendio de carne bovina dependerá de las áreas asignadas y dotadas conforme con los volúmenes a expender, las condiciones en que se recibe la materia prima (recibo), las condiciones de refrigeración (almacenamiento), los componentes asignados a áreas de procesamiento y alistamiento (maquinaria y equipos), las condiciones para expendio y las áreas complementarias que permitan el cumplimiento de las normas que regulan la actividad (UPRA, 2021).
</t>
  </si>
  <si>
    <t>Establecimiento en el cual se realiza el deshuese, la separación de la carne del tejido óseo y la separación de la carne en cortes o postas. (Decreto 1500 de 2007). La inversión requerida dependerá de las áreas asignadas recepción en relación directa con el volumen a procesar (ejemplo: 10, 20, 30 canales por turno), almacenamiento refrigerado o congelado, áreas de proceso (rieles, mesas, bandas, molinos, entre otros) áreas de despacho y las áreas complementarias que permitan el cumplimiento de las normas que regulan la actividad (UPRA, 2021).</t>
  </si>
  <si>
    <t>Todo establecimiento en donde se benefician las especies de animales que han sido declarados como aptas para el consumo humano y que ha sido registrado y autorizado para este fin. (Decreto 1500 de 2007). Para la Planta de Beneficio Animal (PBA) La inversión requerida dependerá de las áreas asignadas para almacenamiento de bovinos (corrales) y su capacidad de sacrificio y faenamiento (ejemplo: 180, 300 diarios), tipo de linea de sacrificio y faenado (mecanizada, no mecanizada), áreas de proceso (sangre, cabezas, patas, vísceras pieles, entre otros) áreas de despacho y las áreas complementarias que permitan el cumplimiento de las normas que regulan la actividad (UPRA, 2021</t>
  </si>
  <si>
    <t xml:space="preserve">Son aquellos diferentes a expendios que realizan una o varias operaciones relacionadas con corte, fraccionamiento, lavado, molido, fileteado, empaque, acondicionamiento o actividades similares realizadas a la carne y productos cárnicos comestibles de la especie bovina, porcina y aviar. (Guía para establecimientos acondicionadores – Invima, conforme con la Resolución 2016037912 de 2016). El establecimiento acondicionador de carne bovina es una planta (instalación física) que recibe paquetes musculares o productos cárnicos comestibles y la inversión dependerá de los volúmenes a procesar (en kilogramos o en unidades bovinas) que afecta el tamaño de las áreas de recibo, procesamiento, enfriamiento, entrega y las áreas complementarias que permitan el cumplimiento de las normas que regulan la actividad (UPRA, 2021).
</t>
  </si>
  <si>
    <t xml:space="preserve">es un espacio de almacenamiento en el que de manera controlada y artificial se logra una temperatura que permite disminuir la temperatura de la en el caso de los bovinos, de la carne en canal, despostada o en cortes y de los productos cárnicos comestibles; la inversión requerida dependerá de factores como la temperatura mínima a lograr, las características y cantidad de producto a refrigerar, las instalaciones internas requeridas, las tecnologías utilizadas para el enfriamiento, entre otros (UPRA, 2021) 
</t>
  </si>
  <si>
    <t>d.Planta de Desposte</t>
  </si>
  <si>
    <t xml:space="preserve">e. Estabelcimiento Acodiciondor </t>
  </si>
  <si>
    <t>f. Expendio</t>
  </si>
  <si>
    <t>h. Una cámara frigorífica o cuarto frío</t>
  </si>
  <si>
    <t>g. Planta de beneficio (matadero)</t>
  </si>
  <si>
    <t xml:space="preserve">11. Apoyos e  Incentivos </t>
  </si>
  <si>
    <t>Se estima un valor de incentivo a la exportación  de $10.266.305 para microempresas, $27.911.094 para pequeñas y $37.830.721 para medianos, enfocado a mejoras en el empaque, etiquetas, traducción, embalaje.  El valor estimado se halla de acuerdo a la Resolución 957 del 2019  de la DIAN,  relacionado con la clasificación de las empresas por el valor de ingresos, en micro, pequeñas y medianas, se tomó el valor de los ingresos  y se estimó un porcentaje del 3%, 1% y 0.3%, partiendo de este valor, se consideró un incentivo en las tasas de interés del 20%, 15% y 10% , respectivamente del valor de la inversión realizada por los privados a través del programa LEC.</t>
  </si>
  <si>
    <t>Se estima un valor de incentivo a inversiones en infraestructura básica para sistemas productivos. Se calculó el valor del ingreso bruto al productor de ganado de carne por hectárea año, de este valor se estimó que el 50% se puede destinar a reinversión de infraestructura. De este valor se calculó un incentivo del 20%  a través de líneas especiales de crédito.</t>
  </si>
  <si>
    <t xml:space="preserve">Es el costo asignado a un incentivo del 10% a través de línea de crédito a la inversión en transporte tales como camiones y  minimulas. </t>
  </si>
  <si>
    <t>Se estima un incentivo del 10%,  para los valores de referencia de $1.294.200, $4.546.293 y $763.246, respectivamente que se halla de acuerdo a  valores de referencia SSP: 351 USD/ha, SSPi: 1.233 USD/ha y Mejoramiento de praderas: 207 USD/ha y un valor dólar promedio categorías de costos $3.687. El costo indicativo para el establecimiento de una hectárea de un sistema silvopastoril no intensivo es de 351 USD/ha, mediante la incorporación de árboles dispersos al interior de los potreros; incluye: delimitación del área de referencia, caracterización de las especies forestales nativas de la zona, adquisición de semillas e insumos necesarios, siembra y protección de los árboles en potrero, y monitoreo y evaluación. Fuente: Ortiz, J., Camacho, A. y Ayala, K. (2019). Lineamientos para el diseño de programas y proyectos de ganadería sostenible. Bogotá, Colombia: Instituto Global para el Crecimiento Verde (GGGI), páginas 103 y 104.</t>
  </si>
  <si>
    <t>Se estiman incentivos para  inversiones en tecnologías y prácticas sostenibles para las empresas de acuerdo a su capacidad y tamaño. El valor se halla de acuerdo a la Resolución 957 del 2019  de la DIAN, relacionado con la clasificación de las empresas por el valor de ingresos, en micro, pequeñas y medianas, se tomó el valor de los ingresos y se estimó un porcentaje del 3%, 2% y 0.5%, partiendo de este valor, se consideró un incentivo de 40%, 25% y 20% respectivamente.</t>
  </si>
  <si>
    <t xml:space="preserve">Se estima un  Incentivo para la formalización de empresas de  $5.133.152, el valor estimado se halla de acuerdo a la Resolución 957 del 2019  de la DIAN, relacionado con la clasificación de las empresas por el valor de ingresos, en micro, se tomó el valor de los ingresos  y se estimó un porcentaje del 3%, partiendo de este valor, se consideró un incentivo de 20% para formalizar empresas. </t>
  </si>
  <si>
    <t>Es el costo del incentivo asignado al  emprendimiento de nuevas empresas es de $14.885.917, el cual se  calculó  estimando un 4% del valor de los ingresos de acuerdo a la clasificación de pequeñas empresas dada por la Dian, al cual se calculó un 5%  para micro empresas.</t>
  </si>
  <si>
    <t xml:space="preserve">Es el costo del incentivo asignado a la compra de vivienda es de $21.000.000, que corresponde al 30% del valor estimado de la cuota incial de una vivienda rural (68 millones). Se estima incentivar el 50% del valor de la cuota inicial. </t>
  </si>
  <si>
    <t xml:space="preserve">Es el valor del incentivo asignado a los servicios públicos rurales de una familia, cuyo valor se estimó en un valor promedio de $25.000, solo por una vez al año. </t>
  </si>
  <si>
    <t>Valor indicativo en pesos constantes de 2021 por programa y proyecto (Millones de Pesos)</t>
  </si>
  <si>
    <t>Se estiman 12 mesas de trabajo presencial y virtuales (una por mes), 4 talleres y/o eventos de divulgación nacionales, 24 talleres y/o eventos nacionales presenciales y/o virtuales,  2 talleres y/o eventos prácticos por región, se presupuesta 2 visitas de consultores internacionales tiquetes y viáticos. Se estima 2 cursos cortos por región presencial y virtual, 2 cursos libres por región presenciales y virtuales, 2 diplomados presenciales y virtuales por región. Se estima un equipo humano  de 5 personas con un salario promedio mensual de $5.464.475 por 12 meses, se estima desplazamientos de 10 viajes con sus tiquetes, viáticos y desplazamientos. Se deja por definir  otros convenios.</t>
  </si>
  <si>
    <t xml:space="preserve">Se estima 12 mesas de trabajo presencial y virtuales, 4 talleres y/o eventos de divulgación nacionales, 2 talleres y/o eventos por región, 2 talleres y/o eventos prácticos por región. Se estima compra de plataformas de base de datos, 4 stands de promoción y divulgación nacional y 7 regionales, un monto global para pautas en redes sociales, 1 campaña publicitaria nacional, 2 ferias comerciales nacionales, 7 ruedas de negocios presenciales y 7 virtuales.  Se estima incentivar al desarrollo de marcas para 10 empresas anualmente, 5 micro, 3 pequeñas y 2 medianas empresas para intervenir 10 empresas anualmente, ,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considero un incentivo de 40%, 25% y 20% respectivamente. Se considera por presupuestar otros mecanismos de posicionamiento. Se estima un equipo humano  de 5 personas con un salario promedio mensual de $5.464.475 por 12 meses, se estima desplazamientos de 10 viajes con sus tiquetes, viáticos y desplazamientos. </t>
  </si>
  <si>
    <t>Incentivo modular para promover la asociatividad  del 10 al 20</t>
  </si>
  <si>
    <t>Plan de medios radial</t>
  </si>
  <si>
    <t>Se estima 7 mesas de trabajo presenciales y  2 virtuales por región, 4 talleres y eventos de divulgación nacional y 7 regionales,  4 ruedas de negocio nacional y 7 regionales. Se calcula un incentivo para gastos de formalización calculado para pequeñas empresas de $5.133.152, este valor se calculó estimando un 10% del valor de los ingresos y a este valor se le calculó un 20% para el valor de incentivo otorgado.  El valor estimado para el emprendimiento es de $17.110.508  que se calculó como el  20% del valor del 10% del ingresos de las microempresas, de acuerdo a la clasificación empresarial de la Dian, se estimó  el 50% del valor de un equipo humano conformado por 7 personas con salario promedio de $7.589.549 mensual y desplazamientos y viáticos. Se dejó por definir otras formas de sensibilización y promoción.</t>
  </si>
  <si>
    <t xml:space="preserve">Estimativo de Costos Plan de acción cadena cárnica, 
</t>
  </si>
  <si>
    <t>Se estiman mesas de trabajo presenciales ( y por región) y virtuales por subregión, 4 talleres y/o eventos de divulgación nacional, 7 talleres y/o eventos regional y talleres y/o eventos virtuales por subregión, pautas en redes sociales, plan de medios subregional, cursos cortos 1 por subregión, cursos libres y cursos virtuales (uno por subregión), talleres prácticos o días de campo (2 por subregión), recurso humano de 7 personas con salario promedio mensual de $ 5.464.476, desplazamientos y viáticos. Adicionalmente, se estiman reservorios de 20 ha, 1 para cada región, es decir 7 en total,  para los acueductos ganaderos se toma de referencia la meta de número de hectáreas en SSPi a 2030, correspondiente a 61.000 ha en 7 años, y se proyecta para la cadena cárnica un 60% de cumplimiento de esta meta, es decir 5.229 ha por año y se estima un valor promedio de acueducto ganadero de $611.703, derivado del valor de  166 USD/ha y un r dólar promedio de US$3.687. Se deja por presupuestar, otros tipos de captación, almacenamiento y aprovechamiento de agua.</t>
  </si>
  <si>
    <t>Incentivo implementación de tecnologías en  micro empresas</t>
  </si>
  <si>
    <t>Incentivo implementación de tecnologías en  pequeñas empresas</t>
  </si>
  <si>
    <t>Incentivo implementación de tecnologías en medianas empresas</t>
  </si>
  <si>
    <t>Se estima mesas de trabajo presenciales por región y mesas de trabajo virtuales por subregión, 4 talleres y/o eventos de divulgación nacional, talleres regionales, talleres y/o eventos virtuales por subregión, pautas en redes sociales, campaña publicitaria regionales, cursos cortos por subregión, cursos libres presenciales y regionales por subregión, talleres prácticos y/o días de campo (2 por subregión). Se estima un equipo humano conformado por 7 personas con un salario mensual de $5.464.476 y sus desplazamientos y viáticos. Se estima incentivar la implementación de tecnologías cada año durante la ejecución de la actividad, en 50 microempresas (2 por subregión), 14 pequeñas empresas (2 por región) y 7 medianas empresas (1 por región)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 Otras formas de promoción, por estimar</t>
  </si>
  <si>
    <t>Incentivo/familia</t>
  </si>
  <si>
    <t>Incentivo a las Tics</t>
  </si>
  <si>
    <t>Se estima mesas de trabajo por región, mesas virtuales por subregión, 4 talleres y eventos de divulgación nacional y 7 regionales,  talleres virtuales por subregión,  campaña publicitaria institucional y campañas por región. Se estima el fortalecimiento de laboratorios para lo cual se estimó un incentivo del 20%. Se estima un 50%  del valor del equipo humano conformado por 7 personas con salario promedio de $7.589.5490 mensual y desplazamientos y viáticos para el equipo humano. Se deja por definir otras formas de fortalecimiento.</t>
  </si>
  <si>
    <t>Total año gestión</t>
  </si>
  <si>
    <t>Prácticas sostenible (agua y energías limpias). Proyecto 7.2</t>
  </si>
  <si>
    <t xml:space="preserve">Se estima 24 mesas de trabajo presencial y virtual, 4 talleres y eventos de divulgación nacional y  eventos y/talleres presenciales y virtuales por subregión, pautas en redes sociales, plan de medios radial por subregión, material promocional por región, cursos cortos por subregión, cursos libres y cursos libres virtuales  (2 por subregión),  talleres prácticos (2 por subregión), equipo humano de 5 personas con un salario promedio de $ $ 6.982.386, desplazamientos y viáticos para el equipo humano. Se deja por definir incentivos a la educación y otras formas de mejora. </t>
  </si>
  <si>
    <t xml:space="preserve">Distribución Fuentes de Financiación estimativo de Costos Plan de acción cadena Cárnica  
</t>
  </si>
  <si>
    <t>% Privado</t>
  </si>
  <si>
    <t>% Cooperación Internacional (CI)</t>
  </si>
  <si>
    <t>Valor Público</t>
  </si>
  <si>
    <t>Valor Privado</t>
  </si>
  <si>
    <t>Valor CI</t>
  </si>
  <si>
    <t>% Presupuesto General de la Nación (PGN)</t>
  </si>
  <si>
    <t>% Presupuesto Sistema General de Regalías</t>
  </si>
  <si>
    <t>%Recursos Entidades Territoriales</t>
  </si>
  <si>
    <t>%Otros Recursos</t>
  </si>
  <si>
    <t>Recursos Presupuesto General de la Nación (PGN)</t>
  </si>
  <si>
    <t xml:space="preserve"> Recursos Presupuesto Sistema General de Regalías</t>
  </si>
  <si>
    <t>Recursos Entidades Territoriales</t>
  </si>
  <si>
    <t>Otros Recursos</t>
  </si>
  <si>
    <t xml:space="preserve">11.5. Fortalecimiento institucional en la gestión ambiental de la cadena cárnica. </t>
  </si>
  <si>
    <t>Duración del  proyecto</t>
  </si>
  <si>
    <t>Por  definir</t>
  </si>
  <si>
    <t>Duración del proyecto</t>
  </si>
  <si>
    <t xml:space="preserve">OE1. Fortalecer la demanda nacional de carne. </t>
  </si>
  <si>
    <t xml:space="preserve">5. Desarrollo de la especialización territorial de la cadena cárnica bovina.    </t>
  </si>
  <si>
    <t xml:space="preserve">5. Desarrollo de la especialización territorial de la cadena cárnica bovina.     </t>
  </si>
  <si>
    <t>OE4. Mejorar la gestión y uso del agua y del suelo.</t>
  </si>
  <si>
    <t>6.1. Contribución al ordenamiento ambiental, fuera de la frontera agrícola.</t>
  </si>
  <si>
    <t>7.1. Mejora de la gestión colectiva del agua, en los sistemas de producción de ganado bovino de carne.</t>
  </si>
  <si>
    <t>OE5. Fortalecer la gestión climática.</t>
  </si>
  <si>
    <t>8.1. Escalamiento de modelos de producción de ganado bovino de carne, sostenibles ambientalmente, eficientes y rentables.</t>
  </si>
  <si>
    <t>OE6. Contribuir al mejoramiento del entorno social de la cadena.</t>
  </si>
  <si>
    <t>9.3. Mejora de las capacidades básicas y técnicas de los ganaderos, procesadores y comercializadores de carne.</t>
  </si>
  <si>
    <t>OE7. Contribuir al Ordenamiento Social de la Propiedad.</t>
  </si>
  <si>
    <t xml:space="preserve">10. Contribución al ordenamiento social de la propiedad rural. </t>
  </si>
  <si>
    <t>OE8. Fortalecer la gestión normativa, y el desempeño institucional ambiental y de Inspección, Vigilancia y Control en la cadena.</t>
  </si>
  <si>
    <t xml:space="preserve">11. Fortalecimiento institucional para la calidad, inocuidad, sanidad y el desempeño ambiental, de la cadena cárnica bovina. </t>
  </si>
  <si>
    <t>11.5. Fortalecimiento institucional en la gestión ambiental de la cadena cárnica.</t>
  </si>
  <si>
    <t>OE9. Mejorar la articulación y las capacidades de gestión de la cadena.</t>
  </si>
  <si>
    <t>Años 3 al 20</t>
  </si>
  <si>
    <t>Mes 1  del año 3</t>
  </si>
  <si>
    <t>Porcentaje y Valor indicativo en pesos constantes de 2021 por programa y proyecto (Millones de Pesos)</t>
  </si>
  <si>
    <r>
      <t>En este anexo se presentan los detalles de los cálculos realizados para estimar los costos de implementación del portafolio de programas y proyectos para  la cadena cárnica, en pesos constantes de 2021. Esta estimación de costos  arroja un valor indicativo de la suma de recursos financieros, que al momento se pueden cuantificar, para lograr las metas propuestas en el plan, es importante aclarar que este es un valor base</t>
    </r>
    <r>
      <rPr>
        <sz val="11"/>
        <color theme="1"/>
        <rFont val="Arial"/>
        <family val="2"/>
      </rPr>
      <t xml:space="preserve">, algunos  de los rubros </t>
    </r>
    <r>
      <rPr>
        <sz val="11"/>
        <rFont val="Arial"/>
        <family val="2"/>
      </rPr>
      <t>quedan descritos c</t>
    </r>
    <r>
      <rPr>
        <sz val="11"/>
        <color theme="1"/>
        <rFont val="Arial"/>
        <family val="2"/>
      </rPr>
      <t>omo “Por definir” ya</t>
    </r>
    <r>
      <rPr>
        <sz val="11"/>
        <rFont val="Arial"/>
        <family val="2"/>
      </rPr>
      <t xml:space="preserve"> que en este momento no se cuentan con suficientes elementos para poder cuantificar su costo; corresponderá a los ejecutores del plan precisar esa información. En ese mismo sentido es importante aclarar que los valores consignados en esta estimación, en ningún caso representan asignaciones presupuestales, corresponderá a los ejecutores del plan revisar y actualizar los costos, y gestionar la financiación para la implementación  de cada uno de los proyectos.</t>
    </r>
  </si>
  <si>
    <r>
      <t>Se relacionan en el orden del portafolio de programas y proyect</t>
    </r>
    <r>
      <rPr>
        <sz val="12"/>
        <color theme="1"/>
        <rFont val="Arial"/>
        <family val="2"/>
      </rPr>
      <t xml:space="preserve">os, los </t>
    </r>
    <r>
      <rPr>
        <b/>
        <sz val="11"/>
        <color theme="1"/>
        <rFont val="Arial"/>
        <family val="2"/>
      </rPr>
      <t>12 programas y 32 proyectos.</t>
    </r>
  </si>
  <si>
    <r>
      <t>Contiene los valores presupuestados en</t>
    </r>
    <r>
      <rPr>
        <b/>
        <sz val="11"/>
        <color theme="1"/>
        <rFont val="Arial"/>
        <family val="2"/>
      </rPr>
      <t xml:space="preserve"> pesos</t>
    </r>
    <r>
      <rPr>
        <sz val="12"/>
        <color theme="1"/>
        <rFont val="Arial"/>
        <family val="2"/>
      </rPr>
      <t xml:space="preserve"> constantes de 2021 para </t>
    </r>
    <r>
      <rPr>
        <b/>
        <sz val="11"/>
        <color theme="1"/>
        <rFont val="Arial"/>
        <family val="2"/>
      </rPr>
      <t xml:space="preserve">cada año desde el año 0 hasta el al 20, </t>
    </r>
    <r>
      <rPr>
        <sz val="12"/>
        <color theme="1"/>
        <rFont val="Arial"/>
        <family val="2"/>
      </rPr>
      <t xml:space="preserve">para los 12 programas y 31 proyectos . Estos valores están vinculados desde cada hoja de proyecto "P1.1, P1.2…P12."
En color  </t>
    </r>
    <r>
      <rPr>
        <sz val="11"/>
        <color theme="8" tint="0.39997558519241921"/>
        <rFont val="Arial"/>
        <family val="2"/>
      </rPr>
      <t xml:space="preserve">           </t>
    </r>
    <r>
      <rPr>
        <sz val="11"/>
        <rFont val="Arial"/>
        <family val="2"/>
      </rPr>
      <t>se resalta el resultado del presupuesto obtenido para los Programas. 
En color             se resalta el resultado del presupuesto obtenido para los proyectos.
En color             se resalta el resultado del presupuesto final.</t>
    </r>
  </si>
  <si>
    <r>
      <t xml:space="preserve">Contiene los valores totales en </t>
    </r>
    <r>
      <rPr>
        <b/>
        <sz val="11"/>
        <color theme="1"/>
        <rFont val="Arial"/>
        <family val="2"/>
      </rPr>
      <t xml:space="preserve">pesos </t>
    </r>
    <r>
      <rPr>
        <sz val="12"/>
        <color theme="1"/>
        <rFont val="Arial"/>
        <family val="2"/>
      </rPr>
      <t>constantes de 2021 para cada programa, proyecto  y totales, a partir de la sumatoria horizontal.</t>
    </r>
  </si>
  <si>
    <r>
      <t>Se relacionan en el orden del portafolio de programas y proyectos, los 12</t>
    </r>
    <r>
      <rPr>
        <b/>
        <sz val="11"/>
        <color theme="1"/>
        <rFont val="Arial"/>
        <family val="2"/>
      </rPr>
      <t xml:space="preserve"> programas y 31 proyectos</t>
    </r>
  </si>
  <si>
    <r>
      <t xml:space="preserve">Representa el </t>
    </r>
    <r>
      <rPr>
        <b/>
        <sz val="11"/>
        <color theme="1"/>
        <rFont val="Arial"/>
        <family val="2"/>
      </rPr>
      <t xml:space="preserve">porcentaje o participación </t>
    </r>
    <r>
      <rPr>
        <sz val="12"/>
        <color theme="1"/>
        <rFont val="Arial"/>
        <family val="2"/>
      </rPr>
      <t xml:space="preserve"> del programa y proyectos, frente al 100% del costo estimado del Plan de acción.</t>
    </r>
  </si>
  <si>
    <t xml:space="preserve">1.2. Posicionamiento comercial de la carne bovina y sus derivados, en el mercado colombiano. </t>
  </si>
  <si>
    <t>2.1. Mejora de la admisibilidad sanitaria y la promoción comercial  de los productos de la cadena cárnica bovina colombiana, en el mercado internacional.</t>
  </si>
  <si>
    <t xml:space="preserve">3.2. Fortalecimiento de la gestión empresarial en los sistemas productivos de ganado de carne.  </t>
  </si>
  <si>
    <t>4.2. Fortalecimiento de la gestión empresarial en los eslabones del procesamiento y la comercialización.</t>
  </si>
  <si>
    <t>Se estima mesas de trabajo presenciales y virtuales (2 por mes), talleres y eventos regionales  y virtuales por subregión, 4 talleres y/o eventos nacionales, un valor global en pautas en redes sociales, plan de medios radial regional,  campaña institucional, un monto global de material promocional, equipo humano de 5 personas con un salario mensual promedio de $ 6.982.386 y desplazamientos y viáticos para el equipo humano. Se estima un valor de incentivo para la formalización a 70 empresas (10 por región), el valor estimado se halla de acuerdo a la Resolución 957 del 2019  de la DIAN, relacionado con la clasificación de las empresas por el valor de ingresos, se toma el valor para micro empresas y se estimó un porcentaje del 3%, partiendo de este valor, se considero un incentivo de 20%, lo que arroja un valor de $5.133.152.  El valor estimado para el emprendimiento es de $14.885.917,  hallado del 4% del valor de los ingresos para pequeñas empresas y un incentivo del  5%. Por estimar otras formas de desarrollo.</t>
  </si>
  <si>
    <t>Se estima 7 mesas de trabajo presenciales y 25 virtuales, 4 talleres y eventos de divulgación nacional y 7 regionales,  se estiman 25 talleres virtuales,  plan de medios radial (2 por región) y el 50% del valor del  equipo humano conformado por 7 personas con salario promedio de $7.589.549 mensual y desplazamientos y viáticos para el equipo humano. Por definir,  otras formas de actualización y revisión.</t>
  </si>
  <si>
    <t>Se estiman 2 mesas de trabajo presenciales y 25 virtuales, 1 taller y evento de divulgación nacional, uno regional y 50 talleres prácticos (2 por subregión),  se estiman cursos cortos presenciales y virtuales (4 por subregión), campaña publicitaria institucional y regional (2 por región), un equipo humano conformado por 7 personas con salario promedio de $7.589.549 mensual y desplazamientos y viáticos para el equipo humano. Por definir otros mecanismos de fortalecimiento.</t>
  </si>
  <si>
    <t>Se estima mesas de trabajo presenciales y virtuales por región, talleres y eventos de divulgación nacional  presenciales y virtuales, un equipo humano conformado por 7 personas con salario promedio de $5.464.476  mensual . Por definir implementación del sistema de seguimiento y evaluación POP</t>
  </si>
  <si>
    <t>Se estima mesas de trabajo presenciales y virtuales por región, talleres y eventos de divulgación nacional y regional, presenciales y virtuales, un equipo humano conformado por 2 personas con salario promedio de $4.857.310 mensual y desplazamientos y viatico para el equipo humano. Por definir fortalecimiento del Consejo Nacional y Consejos regionales y otras formas de fortalecimiento.</t>
  </si>
  <si>
    <t>Se estima mesas de trabajo presenciales y virtuales por región, talleres y eventos de divulgación nacional y regional, presenciales y virtuales, un equipo humano conformado por 4 personas con salario promedio de $7.589.549 mensual y desplazamientos y viáticos para el equipo humano. Por definir, concertación y diseño del modelo de I+D+i para la cadena cárnica bovina.</t>
  </si>
  <si>
    <t>Se estima mesas de trabajo presenciales y virtuales por región, talleres y eventos de divulgación nacional y regional talleres prácticos por subregión,  presenciales y virtuales cursos libres y diplomados por subregión cursos virtuales y diplomados virtuales 3 por subregión, formación tecnológica, maestría, doctorado  por región , un equipo humano conformado por 7 personas con salario promedio de $7.589.549 mensual y desplazamientos y viáticos para el equipo humano. Por definir. Otros mecanismos de fortalecimiento.</t>
  </si>
  <si>
    <t xml:space="preserve">Se estima mesas de trabajo presenciales y virtuales por región, talleres y eventos de divulgación nacional y regional , ruedas de negocio nacional y regional, presenciales y virtuales, un equipo humano conformado por 7 personas con salario promedio de $7.589.549 mensual y desplazamientos y viáticos para el equipo humano. Por definir Convenios entre el MADR y la BMC y Convenios con el sector financiero.     </t>
  </si>
  <si>
    <t>Se estima mesas de trabajo presenciales y virtuales por región, talleres y eventos de divulgación nacional y regional , tiquetes consultor internacional y viáticos, un equipo humano conformado por 7 personas con salario promedio de $7.589.549 mensual y desplazamientos y viáticos para el equipo humano. Por definir otras formas de diseño.</t>
  </si>
  <si>
    <t>Se estima mesas de trabajo presenciales y virtuales por región, talleres y eventos de divulgación nacional y regional, presenciales y virtuales, campaña publicitaria institucional y regional. Se estiman talleres prácticos, días de campo y/o instalaciones demostrativas, cursos cortos y diplomados, presenciales y virtuales, todos estos 1 por subregión. Se estima un equipo humano a nivel subregional, y desplazamientos y viáticos para el equipo humano. Por definir otras formas de fortalecimiento.</t>
  </si>
  <si>
    <t>Otros mecanismos de seguridad jurídica</t>
  </si>
  <si>
    <t>Se estiman 24 mesas de trabajo presencial y virtuales, 4 talleres y/o eventos nacionales y talleres y/o eventos por subregión, talleres y/o eventos virtuales por subregión, pautas en redes sociales, campaña institucional, material promocional, equipo humano conformado por 4 personas con salario promedio de $7.589.549 mensual, viáticos y desplazamientos. Se estima Incentivos a la formalización de la propiedad (papeles) el costo de 2 veces el Ingreso de productor por animal * ha * año ($1.788.500) para 50 productores por región. Por estimar otras formas de promoción, tenencia y seguridad jurídica de la tierra.</t>
  </si>
  <si>
    <t>Otras mecanismos de contribución  uso eficiente del suelo</t>
  </si>
  <si>
    <t xml:space="preserve">Se estima mesas de trabajo presencial y virtual, talleres y eventos nacionales y regionales, presenciales y virtuales, pautas en redes sociales, campaña publicitaria regional, talleres prácticos, equipo humano conformado por 3 personas con salario promedio de $7.589.549 mensual, viáticos y desplazamientos.  Por estimar mecanismos de contribución al uso eficiente del suelo. </t>
  </si>
  <si>
    <t xml:space="preserve">Se estima mesas de trabajo presencial y virtuales  (2 por mes), 4 talleres y eventos de divulgación nacional, 12 talleres y/o eventos de divulgación regionales, 24 talleres y presencial y virtual, pautas en redes sociales, campaña publicitaria nacional. Se estiman los siguientes incentivos:  Incentivo de condiciones laborales, el valor hallado corresponde al 20% de lo que paga el empleador de parafiscales por cada empleado al año ($253.126) para 250 empleadores por región; Incentivo de vivienda corresponde al 50% de la cuota inicial del  una vivienda rural estimada en  ($70.000.000),  para 250 familias por región; incentivo por servicios públicos, se estima el 50% del costo promedio de los servicios públicos rurales de una familia ($25.000) para 350 familias (5  por región), el valor del Incentivo a las TICs, se halló teniendo en cuenta el  valor promedio de una Tablet ($300.000) para 100 familias por región; el valor del Incentivo a la conectividad se halló de acuerdo al costo promedio internet en un año ($600.000)para 350 familias al año ( 50 por región).  Se estimó un equipo humano de 5 personas con un salario promedio de $  6.982.386 y desplazamientos y viáticos para el equipo humano. Se deja por definir el incentivo a la seguridad, así como otras formas de promoción. 
Se estiman cursos cortos y cursos virtuales por subregión, cursos libres y cursos libres virtuales por región. </t>
  </si>
  <si>
    <t>Se estiman mesas de trabajo presenciales y virtuales en las regiones y subregiones, 4 talleres y/o eventos de divulgación nacional,  7 regionales presenciales y 25 virtuales, campaña publicitaria regional, cursos cortos por subregión, cursos libres virtuales y presenciales (2 por subregión), talleres prácticos, días de campo o instalaciones demostrativas (2 por subregión), diplomados presenciales por región,  talleres virtuales por subregión. Se estima un 50% en el valor del equipo humano conformado por 7 personas con un ingreso mensual promedio de $8.652.088 con sus respectivos desplazamientos y viáticos. Adicionalmente, se estima a partir de las metas a 2030 de un área establecida en sistemas silvopastoriles no intensivos de 666.911 ha, en silvopastoriles intensivos de 61.000 ha; y en praderas mejoradas de 2.169.230 ha, de las cuales se proyectan para la cadena cárnica un 60% de la meta durante 7 años, así: SSP 400.147 ha (57.164 ha por año); SSPi  36.600 ha (5.229 ha por año) y praderas mejoradas 1.301.538 ha (185,934 ha por año). Los valores estimados son $1.294.200, $4.546.293 y $763.246, resultado de los siguientes valores de referencia: SSP: 351 USD/ha, SSPi: 1.233 USD/ha y Mejoramiento de praderas: 207 USD/ha y un valor dólar promedio de $3.687, se estima un incentivo del 10% para el establecimiento de estos sistemas.</t>
  </si>
  <si>
    <r>
      <t xml:space="preserve">Se estima mesas de trabajo presenciales por región, mesas virtuales por subregión, 4 talleres y/o eventos de divulgación nacionales, 7 regionales presenciales y 25 virtuales, </t>
    </r>
    <r>
      <rPr>
        <b/>
        <sz val="11"/>
        <color theme="1" tint="0.14999847407452621"/>
        <rFont val="Arial"/>
        <family val="2"/>
      </rPr>
      <t xml:space="preserve">  </t>
    </r>
    <r>
      <rPr>
        <sz val="11"/>
        <color theme="1" tint="0.14999847407452621"/>
        <rFont val="Arial"/>
        <family val="2"/>
      </rPr>
      <t>plan de medios regional, cursos cortos por subregión, cursos libres virtuales y presenciales (2 por subregión), talleres prácticos por subregión, días de campo o instalaciones demostrativas por subregión, diplomados presenciales y virtuales (2 por subregión), un equipo humano conformado por 7 personas con un ingreso mensual promedio de $8.652.088 con sus respectivos desplazamientos y viáticos. Se proyectan 25 certificaciones (una por subregión), se estima un incentivo del 50% de su valor. Se estima un incentivo para el valor de infraestructura requerida para el manejo de los residuos líquidos y sólidos en acondicionador y expendio, de acuerdo con su costo y capacidad instalada, se proyectan inversiones  durante 10 años. También se calcula un valor para inversión en tecnologías y prácticas sostenibles de acuerdo al tamaño de las empresas,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Por estimar otras formas de aumento.</t>
    </r>
  </si>
  <si>
    <t xml:space="preserve">Se estima 28 mesas de trabajo presencial y virtual por región ( 4 por región), 4 talleres y/o eventos de divulgación nacional, eventos regionales presenciales (2 por región), eventos de divulgación virtuales por subregión, talleres prácticos o días de campo (2 por región). Se estima un equipo humano  de 5 personas con un salario promedio mensual de $6.982.386  por 12 meses, se estima desplazamientos de 10 viajes con sus tiquetes, viáticos. Se deja por definir  otras formas de contribución. </t>
  </si>
  <si>
    <t>Se estima 12 mesas de trabajo presenciales y virtuales (una por mes), 4 talleres y/o eventos de divulgación nacional, talleres y/o eventos regional presenciales y virtuales (2 por mes), talleres prácticos ( 2 por región), se estima cursos cortos presenciales y virtuales (2 por región), cursos libres, diplomados virtuales y presenciales (2 por región). Adicionalmente desde el año 3 hasta el año 9, a partir de la meta de áreas liberadas para restauración equivalentes a 68.675 ha a 2030, se proyecta un 60% de cumplimiento para la cadena cárnica correspondiente a 41.205 ha; considerando la ejecución desde el año 3 hasta el año 9 (7 años), equivalente a 5.886 ha por año, se estima un incentivo del 10% al costo global de instalación de una cerca que incluye materiales y mano de obra ($1.214.169). Se estima un equipo humano conformado por 5 personas con salario promedio mensual de $6.982.386 con sus respectivos desplazamientos y viáticos. Se estima por definir otras formas de mejora.</t>
  </si>
  <si>
    <t>Se estima 24 mesas de trabajo presencial y virtuales, 4 talleres y/o eventos de divulgación nacionales, 50  talleres y/o eventos  por subregión presenciales  y virtuales.  Se estima plan de medios radial regional,  talleres prácticos y/o días de campo y/o instalaciones demostrativas (2 por subregión),  cursos cortos presenciales y/o virtuales por subregión, cursos libres presenciales y/o virtuales ( 8 por subregión), diplomados presenciales y/o virtuales ( 2 por subregión), participación en ferias de cadena cárnica (2 por subregión),  ruedas de negocios presenciales y/o virtuales. Se promueven las inversiones en un 10% relacionado con su costo en las siguientes líneas de infraestructura logística:  ferias ganaderas  pequeña (7), mediana (7) y grande (2),  transportes de ganado y carne refrigerada (3 cada año) y cuartos de refrigeración asociados a infraestructura logística, de 10 canales por subregión de 30 canales ( 2 por región) y de 60 canales (1 por región).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</si>
  <si>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Campaña institucional</t>
  </si>
  <si>
    <t>Se estima 24 mesas de trabajo presencial y virtuales, 4 talleres y/o eventos de divulgación nacionales,  talleres y/o eventos  por subregión presenciales  y virtuales (6 por subregión).  Se estima brigadas y visitas institucionales (3 por región), ruedas de negocio regional y nacional presenciales (2 por región), ruedas de negocio virtual (2 por región), campaña institucional y 2 campañas regionales, cursos cortos presenciales y virtuales (4 por región), cursos libres virtuales y presenciales (2 por subregión), diplomados presenciales y virtuales (2 por región), material promocional por subregión, participación en ferias regionales presenciales (2 por subregión), consultor internacional con sus viáticos y tiquetes para dos viajes.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estima un incentivo modular para promover la asociatividad por valor de $1.800.000,  los primeros 7 años incentivar a 7000  y del año 9 al 20 incentivar a 3500 personas año. También se estima ICR del 10%  para un camión por región de manera anual e incentivos para cuartos de refrigeración, expendios y planta de desposte y acondicionador del 10% durante la implementación del plan.  Se deja por definir  otras formas de fomento.</t>
  </si>
  <si>
    <t xml:space="preserve">Incentivo Planta Acondicionador Carne Pequeño 10 canales - </t>
  </si>
  <si>
    <t>Modernización. Línea Especial de Crédito Acondicionadores (10 canales por día)</t>
  </si>
  <si>
    <t>Modernización. Línea Refrigeración (20 canales por día)</t>
  </si>
  <si>
    <t>Se estima  24  mesas de trabajo presencial y virtuales, 4 talleres y/o eventos de divulgación nacionales, 50 talleres y/o eventos  por subregión presenciales  y virtuales.  Se estima plan de medios radial regional,  2 planes sanitarios formulados por subregión,  talleres prácticos y/o días de campo y/o instalaciones demostrativas  (2 por subregión), 50 cursos cortos presenciales y/o virtuales (2 por subregión), 50 cursos libres presenciales y/o virtuales (2 por región), 50 diplomados presenciales y/o virtuales (2 por subregión), material promocional por subregión. Se estima un equipo humano de 5 personas con un salario promedio mensual de $5.464.476 por 12 meses, se estima desplazamientos de 7 viajes con sus tiquetes, viáticos y desplazamientos terrestres, se estima equipo humano por subregión por un valor promedio de $2.732.236 y se estima un valor de desplazamiento en región promedio de $1.485.571, en donde se incluye rodamientos, apoyos tecnológicos y viáticos. Se estima un incentivo del 10% de la tasa de interés para comprar líneas de desposte de 60 canales diarias por región, plantas acondicionadoras una en cada región, expendios pequeños y cuartos fríos 5 por región. Se deja otras formas de desarrollo por presupuestar.</t>
  </si>
  <si>
    <t>Incentivo Planta de Beneficios 300 animales diarios  (1 guajira, 1, Casanare, 1 Granada - San José del Guaviare)</t>
  </si>
  <si>
    <t>Incentivo Desposte - Centro de distribución cárnico  - 240 diarios (1 Magdalena Medio - Centro y 1 Casanare)</t>
  </si>
  <si>
    <t>Incentivo cuarto Refrigeración 60 Canales (Schilling - Freón)</t>
  </si>
  <si>
    <t>Incentivo Cuarto Refrigeración 30 Canales (Schilling - Freón)</t>
  </si>
  <si>
    <t>Incentivo Cuarto Refrigeración 10 Canales (Schilling - Freón)</t>
  </si>
  <si>
    <t>Se estima 24 mesas de trabajo presencial y virtuales, 4 talleres y/o eventos de divulgación nacionales, 100 talleres y/o eventos  por subregión presenciales  y virtuales.  Se estima una campaña regional,  talleres prácticos y/o días de campo y/o instalaciones demostrativas (3 por región),  cursos cortos presenciales y/o virtuales (2 por región),  cursos libres presenciales y/o virtuales (4 por subregión) ,  diplomados presenciales y/o virtuales ( 3 por región), un monto global de material promocional por subregión, 2 ferias cárnicas por región,  brigadas y visitas institucionales (3 por subregión),  14 ruedas de negocios presenciales y 7  virtuales,  certificaciones diferenciadoras (4 por subregión), se estima un incentivo del 50%. Se estima un incentivo del 10% para las siguientes inversiones  plantas de desposte por región, acondicionadores, expendios y refrigeración. Se estima el incentivo del 10% para 3 plantas de beneficio durante el periodo del Plan.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fortalecimiento.</t>
  </si>
  <si>
    <t xml:space="preserve">Incentivo acondicionador Microempresa (10 diarios) </t>
  </si>
  <si>
    <t>Se estima 24 mesas de trabajo presencial y virtuales, 4 talleres y/o eventos de divulgación nacionales, 50 talleres y/o eventos  por subregión presenciales  y virtuales.  Se estima plan de medios radial regional, 2 planes sanitarios formulados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calculó el valor del ingreso bruto al productor de ganado de carne por hectárea año, de este valor se estimó que el 50% se puede destinar a reinversión de infraestructura. De este valor se calculó un incentivo del 20%  a través de líneas especiales de crédito.  Las inversiones en infraestructura se realizan de manera escalonada así:  inician con 25 mil ha para los años 4 al 8; 80 mil ha para los años 9 al 13 y 35 mil ha para los años 14 al 20, lo cual arrojaría un incentivo para 770.000 has durante el periodo del proyecto, que corresponde al 4% del total de la tenencia de pequeños y medianos productores, equivalente 19,2 millones de has, del total de las 24 millones estimadas.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</si>
  <si>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Se estima 24 mesas de trabajo presencial y virtuales, 4 talleres y/o eventos de divulgación nacionales, 200 talleres y/o eventos  por subregión presenciales  y virtuales (3 por subregión).  Se estima plan de medios radial regional,  3 talleres prácticos y/o días de campo y/o instalaciones demostrativas (por subregión), 50 cursos cortos presenciales y/o virtuales (2 por subregión), 28 cursos libres presenciales y/o virtuales (2 por región), 50 diplomados presenciales y/o virtuales (2 por subregión), un monto global de material promocional por subregión, 2 ferias cárnicas por región, incentivo a las certificaciones, (3 por subregión) brigadas y visitas institucionales,  28 ruedas de negocios presenciales y/o virtuales. Se estima una valor de inversión en infraestructura por hectárea de $80.843 derivado de . Las inversiones en infraestructura se realizan de manera escalonada así:  inician con 35 mil Ha para los años 4 al 8; 120 mil Ha para los años 9 al 13 y 47mil Ha para los años 14 al 20. para alcanzar un 6% de las hectáreas de tenencia de pequeños y medianos productores (19,2 millones de has).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</si>
  <si>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Se estima 24 mesas de trabajo presencial y virtuales, 4 talleres y/o eventos de divulgación nacionales, 42 talleres y/o eventos  por subregión presenciales  y virtuales.  Se estima plan de medios radial regional, talleres prácticos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estima una valor de inversión en infraestructura por hectárea de $80.843 derivado de . Las inversiones en infraestructura se realizan de manera escalonada así:  inician con 25 mil Ha para los años 4 al 8; 75 mil Ha para los años 9 al 13 y 30 mil Ha para los años 14 al 20.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t>
  </si>
  <si>
    <t>Se estima 24 mesas de trabajo presencial y virtuales, 4 talleres y/o eventos de divulgación nacionales, 7 talleres y/o eventos  por región y 7 talleres y/o eventos virtuales. 4 destinos a viajes internacionales,  viáticos de un consultor internacional.  Se estima un monto global para pautas en redes sociales,  plan de medios radial regional, 5 ferias comerciales internacionales y 7 nacionales ( una por región), 7 ruedas de negocios presenciales y 7 virtuales, ferias de cadena cárnica por región, un valor global de material promocional.   Se estima incentivar a  6 empresas  para procesos de exportación, tales como cumplimiento de normatividad, temas legales, mejora de procesos, etc., se estima apoyar a 3 micro, 2 pequeñas y 1 mediana, el valor estimado se halla de acuerdo a la Resolución 957 del 2019  de la DIAN, relacionado con la clasificación de las empresas por el valor de ingresos, en micro, pequeñas y medianas, se tomó el valor de los ingresos  y se estimó un porcentaje del 3%, 1% y 0.3%, partiendo de este valor, se consideró un incentivo en las tasas de interés del 20%, 15% y 10% , respectivamente del valor de la inversión realizada por los privados a través del programa LEC. Se estima un equipo humano  de 5 personas con un salario promedio mensual de $7.589.549 por 10 meses, se estima desplazamientos de 7 viajes con sus tiquetes, viáticos y desplazamientos. Se deja por definir  otras formas de mejora.</t>
  </si>
  <si>
    <t>SUPUESTOS - ESTIMACIÓN DE COSTOS</t>
  </si>
  <si>
    <t>COSTO ESTIMADO PROYECTO 20 AÑOS</t>
  </si>
  <si>
    <t xml:space="preserve">3.3. Aumento de la oferta y de los estándares de calidad en la producción de forrajes frescos y conservados, y de subproductos agrícolas de interés en la nutrición bovina.                                                                                                                                                                                                                                                                                 </t>
  </si>
  <si>
    <t>% Público</t>
  </si>
  <si>
    <t>6.2. Mejora de la sostenibilidad en el uso y manejo del suelo, al interior de la frontera agrícola.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</si>
</sst>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0.0"/>
    <numFmt numFmtId="167" formatCode="_(* #,##0_);_(* \(#,##0\);_(* &quot;-&quot;??_);_(@_)"/>
    <numFmt numFmtId="168" formatCode="0.0%"/>
    <numFmt numFmtId="169" formatCode="_-&quot;$&quot;\ * #,##0_-;\-&quot;$&quot;\ * #,##0_-;_-&quot;$&quot;\ * &quot;-&quot;??_-;_-@_-"/>
    <numFmt numFmtId="170" formatCode="dd/mm/yyyy;@"/>
    <numFmt numFmtId="171" formatCode="_(&quot;$&quot;\ * #,##0_);_(&quot;$&quot;\ * \(#,##0\);_(&quot;$&quot;\ * &quot;-&quot;??_);_(@_)"/>
  </numFmts>
  <fonts count="6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tint="0.14999847407452621"/>
      <name val="Arial"/>
      <family val="2"/>
    </font>
    <font>
      <sz val="10"/>
      <name val="Arial"/>
      <family val="2"/>
    </font>
    <font>
      <b/>
      <sz val="12"/>
      <color theme="0"/>
      <name val="Arial Black"/>
      <family val="2"/>
    </font>
    <font>
      <sz val="12"/>
      <color theme="1" tint="0.249977111117893"/>
      <name val="Arial"/>
      <family val="2"/>
    </font>
    <font>
      <sz val="12"/>
      <color theme="1"/>
      <name val="Calibri"/>
      <family val="2"/>
      <scheme val="minor"/>
    </font>
    <font>
      <b/>
      <sz val="11"/>
      <color theme="1"/>
      <name val="Calibri"/>
      <family val="2"/>
      <scheme val="minor"/>
    </font>
    <font>
      <sz val="11"/>
      <name val="Calibri"/>
      <family val="2"/>
      <scheme val="minor"/>
    </font>
    <font>
      <sz val="11"/>
      <color theme="1"/>
      <name val="Arial"/>
      <family val="2"/>
    </font>
    <font>
      <sz val="10"/>
      <color theme="1"/>
      <name val="Arial"/>
      <family val="2"/>
    </font>
    <font>
      <sz val="11"/>
      <color rgb="FF000000"/>
      <name val="Arial"/>
      <family val="2"/>
    </font>
    <font>
      <b/>
      <sz val="11"/>
      <color rgb="FF000000"/>
      <name val="Arial"/>
      <family val="2"/>
    </font>
    <font>
      <b/>
      <sz val="11"/>
      <color theme="1"/>
      <name val="Arial"/>
      <family val="2"/>
    </font>
    <font>
      <b/>
      <sz val="11"/>
      <name val="Arial"/>
      <family val="2"/>
    </font>
    <font>
      <sz val="11"/>
      <color rgb="FFFF0000"/>
      <name val="Arial"/>
      <family val="2"/>
    </font>
    <font>
      <sz val="11"/>
      <name val="Arial"/>
      <family val="2"/>
    </font>
    <font>
      <u/>
      <sz val="11"/>
      <color theme="10"/>
      <name val="Calibri"/>
      <family val="2"/>
      <scheme val="minor"/>
    </font>
    <font>
      <u/>
      <sz val="11"/>
      <color theme="10"/>
      <name val="Arial"/>
      <family val="2"/>
    </font>
    <font>
      <sz val="11"/>
      <color rgb="FF333333"/>
      <name val="Arial"/>
      <family val="2"/>
    </font>
    <font>
      <b/>
      <sz val="11"/>
      <color rgb="FF333333"/>
      <name val="Arial"/>
      <family val="2"/>
    </font>
    <font>
      <b/>
      <sz val="12"/>
      <color theme="1" tint="0.249977111117893"/>
      <name val="Arial"/>
      <family val="2"/>
    </font>
    <font>
      <b/>
      <sz val="11"/>
      <color theme="1" tint="0.14999847407452621"/>
      <name val="Arial"/>
      <family val="2"/>
    </font>
    <font>
      <sz val="11"/>
      <color theme="5"/>
      <name val="Arial"/>
      <family val="2"/>
    </font>
    <font>
      <sz val="12"/>
      <color theme="1"/>
      <name val="Arial"/>
      <family val="2"/>
    </font>
    <font>
      <b/>
      <sz val="12"/>
      <color rgb="FF000000"/>
      <name val="Arial"/>
      <family val="2"/>
    </font>
    <font>
      <sz val="11"/>
      <color theme="1" tint="0.14999847407452621"/>
      <name val="Arial"/>
      <family val="2"/>
    </font>
    <font>
      <b/>
      <sz val="12"/>
      <color theme="1" tint="0.14999847407452621"/>
      <name val="Arial"/>
      <family val="2"/>
    </font>
    <font>
      <b/>
      <sz val="10"/>
      <name val="Arial"/>
      <family val="2"/>
    </font>
    <font>
      <b/>
      <sz val="11"/>
      <name val="Calibri"/>
      <family val="2"/>
      <scheme val="minor"/>
    </font>
    <font>
      <b/>
      <sz val="12"/>
      <color theme="1"/>
      <name val="Arial"/>
      <family val="2"/>
    </font>
    <font>
      <b/>
      <sz val="14"/>
      <color theme="1" tint="0.14999847407452621"/>
      <name val="Arial"/>
      <family val="2"/>
    </font>
    <font>
      <b/>
      <sz val="14"/>
      <color theme="1"/>
      <name val="Calibri"/>
      <family val="2"/>
      <scheme val="minor"/>
    </font>
    <font>
      <sz val="11"/>
      <color theme="4"/>
      <name val="Arial"/>
      <family val="2"/>
    </font>
    <font>
      <sz val="10"/>
      <color theme="4"/>
      <name val="Arial"/>
      <family val="2"/>
    </font>
    <font>
      <sz val="8"/>
      <color theme="1"/>
      <name val="Arial"/>
      <family val="2"/>
    </font>
    <font>
      <b/>
      <sz val="11"/>
      <color theme="4"/>
      <name val="Arial"/>
      <family val="2"/>
    </font>
    <font>
      <b/>
      <sz val="14"/>
      <name val="Calibri"/>
      <family val="2"/>
      <scheme val="minor"/>
    </font>
    <font>
      <sz val="14"/>
      <color theme="1"/>
      <name val="Calibri"/>
      <family val="2"/>
      <scheme val="minor"/>
    </font>
    <font>
      <b/>
      <sz val="10"/>
      <color theme="4"/>
      <name val="Arial"/>
      <family val="2"/>
    </font>
    <font>
      <b/>
      <sz val="11"/>
      <color theme="1" tint="0.249977111117893"/>
      <name val="Arial"/>
      <family val="2"/>
    </font>
    <font>
      <sz val="8"/>
      <color theme="1" tint="0.14999847407452621"/>
      <name val="Arial"/>
      <family val="2"/>
    </font>
    <font>
      <sz val="12"/>
      <name val="Arial"/>
      <family val="2"/>
    </font>
    <font>
      <sz val="12"/>
      <name val="Calibri"/>
      <family val="2"/>
      <scheme val="minor"/>
    </font>
    <font>
      <sz val="14"/>
      <color theme="1" tint="0.14999847407452621"/>
      <name val="Arial "/>
    </font>
    <font>
      <sz val="12"/>
      <color theme="1" tint="0.249977111117893"/>
      <name val="Arial "/>
    </font>
    <font>
      <sz val="12"/>
      <color theme="1" tint="0.14999847407452621"/>
      <name val="Arial "/>
    </font>
    <font>
      <sz val="11"/>
      <color theme="8" tint="0.39997558519241921"/>
      <name val="Arial"/>
      <family val="2"/>
    </font>
    <font>
      <b/>
      <sz val="11"/>
      <color indexed="8"/>
      <name val="Arial"/>
      <family val="2"/>
    </font>
    <font>
      <sz val="11"/>
      <color theme="6" tint="-0.249977111117893"/>
      <name val="Arial"/>
      <family val="2"/>
    </font>
    <font>
      <sz val="12"/>
      <color theme="1" tint="0.34998626667073579"/>
      <name val="Arial"/>
      <family val="2"/>
    </font>
    <font>
      <b/>
      <sz val="12"/>
      <color theme="1" tint="0.34998626667073579"/>
      <name val="Arial"/>
      <family val="2"/>
    </font>
  </fonts>
  <fills count="1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2EFDA"/>
        <bgColor rgb="FF000000"/>
      </patternFill>
    </fill>
    <fill>
      <patternFill patternType="solid">
        <fgColor rgb="FFDDEBF7"/>
        <bgColor rgb="FF000000"/>
      </patternFill>
    </fill>
    <fill>
      <patternFill patternType="solid">
        <fgColor rgb="FFFFFFFF"/>
        <bgColor rgb="FF000000"/>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C6E0B4"/>
        <bgColor rgb="FF000000"/>
      </patternFill>
    </fill>
    <fill>
      <patternFill patternType="solid">
        <fgColor rgb="FFFFFF00"/>
        <bgColor indexed="64"/>
      </patternFill>
    </fill>
    <fill>
      <patternFill patternType="solid">
        <fgColor theme="2"/>
        <bgColor rgb="FF000000"/>
      </patternFill>
    </fill>
    <fill>
      <patternFill patternType="solid">
        <fgColor theme="0"/>
        <bgColor rgb="FF000000"/>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top style="thin">
        <color indexed="64"/>
      </top>
      <bottom style="thin">
        <color indexed="64"/>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17" fillId="0" borderId="0"/>
    <xf numFmtId="41" fontId="20" fillId="0" borderId="0" applyFont="0" applyFill="0" applyBorder="0" applyAlignment="0" applyProtection="0"/>
    <xf numFmtId="0" fontId="15" fillId="0" borderId="0"/>
    <xf numFmtId="0" fontId="20" fillId="0" borderId="0"/>
    <xf numFmtId="0" fontId="15" fillId="0" borderId="0"/>
    <xf numFmtId="0" fontId="15" fillId="0" borderId="0"/>
    <xf numFmtId="0" fontId="15" fillId="0" borderId="0"/>
    <xf numFmtId="43" fontId="15" fillId="0" borderId="0" applyFont="0" applyFill="0" applyBorder="0" applyAlignment="0" applyProtection="0"/>
    <xf numFmtId="43" fontId="20" fillId="0" borderId="0" applyFont="0" applyFill="0" applyBorder="0" applyAlignment="0" applyProtection="0"/>
    <xf numFmtId="0" fontId="15" fillId="0" borderId="0"/>
    <xf numFmtId="43" fontId="20"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0" fontId="31"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0" fontId="9" fillId="0" borderId="0"/>
    <xf numFmtId="0" fontId="8"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20" fillId="0" borderId="0"/>
    <xf numFmtId="0" fontId="17" fillId="0" borderId="0"/>
    <xf numFmtId="43" fontId="2" fillId="0" borderId="0" applyFont="0" applyFill="0" applyBorder="0" applyAlignment="0" applyProtection="0"/>
    <xf numFmtId="41" fontId="20"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cellStyleXfs>
  <cellXfs count="1096">
    <xf numFmtId="0" fontId="0" fillId="0" borderId="0" xfId="0"/>
    <xf numFmtId="0" fontId="16" fillId="2" borderId="0" xfId="0" applyFont="1" applyFill="1"/>
    <xf numFmtId="0" fontId="16" fillId="2" borderId="0" xfId="0" applyFont="1" applyFill="1" applyAlignment="1">
      <alignment horizontal="left"/>
    </xf>
    <xf numFmtId="0" fontId="16" fillId="2" borderId="0" xfId="0" applyFont="1" applyFill="1" applyAlignment="1">
      <alignment horizontal="justify"/>
    </xf>
    <xf numFmtId="0" fontId="23" fillId="0" borderId="0" xfId="5" applyFont="1"/>
    <xf numFmtId="0" fontId="24" fillId="0" borderId="0" xfId="5" applyFont="1" applyAlignment="1">
      <alignment vertical="center"/>
    </xf>
    <xf numFmtId="0" fontId="23" fillId="0" borderId="0" xfId="6" applyFont="1"/>
    <xf numFmtId="165" fontId="25" fillId="0" borderId="2" xfId="11" applyNumberFormat="1" applyFont="1" applyFill="1" applyBorder="1" applyAlignment="1">
      <alignment horizontal="center"/>
    </xf>
    <xf numFmtId="0" fontId="25" fillId="0" borderId="2" xfId="0" applyFont="1" applyBorder="1"/>
    <xf numFmtId="9" fontId="25" fillId="0" borderId="2" xfId="0" applyNumberFormat="1" applyFont="1" applyBorder="1"/>
    <xf numFmtId="0" fontId="25" fillId="0" borderId="2" xfId="0" applyFont="1" applyBorder="1" applyAlignment="1">
      <alignment wrapText="1"/>
    </xf>
    <xf numFmtId="0" fontId="25" fillId="0" borderId="2" xfId="0" applyFont="1" applyBorder="1" applyAlignment="1">
      <alignment horizontal="left" wrapText="1"/>
    </xf>
    <xf numFmtId="0" fontId="25" fillId="0" borderId="2" xfId="0" applyFont="1" applyBorder="1" applyAlignment="1">
      <alignment horizontal="left"/>
    </xf>
    <xf numFmtId="0" fontId="26" fillId="6" borderId="2" xfId="0" applyFont="1" applyFill="1" applyBorder="1" applyAlignment="1">
      <alignment horizontal="center" vertical="center" wrapText="1"/>
    </xf>
    <xf numFmtId="165" fontId="25" fillId="0" borderId="2" xfId="11" applyNumberFormat="1" applyFont="1" applyFill="1" applyBorder="1"/>
    <xf numFmtId="168" fontId="25" fillId="0" borderId="2" xfId="0" applyNumberFormat="1" applyFont="1" applyBorder="1"/>
    <xf numFmtId="165" fontId="25" fillId="0" borderId="2" xfId="0" applyNumberFormat="1" applyFont="1" applyBorder="1" applyAlignment="1">
      <alignment horizontal="center"/>
    </xf>
    <xf numFmtId="0" fontId="25" fillId="0" borderId="0" xfId="0" applyFont="1"/>
    <xf numFmtId="165" fontId="25" fillId="0" borderId="0" xfId="11" applyNumberFormat="1" applyFont="1" applyFill="1" applyBorder="1"/>
    <xf numFmtId="0" fontId="26" fillId="7" borderId="2" xfId="0" applyFont="1" applyFill="1" applyBorder="1"/>
    <xf numFmtId="0" fontId="25" fillId="0" borderId="0" xfId="5" applyFont="1"/>
    <xf numFmtId="0" fontId="25" fillId="8" borderId="0" xfId="0" applyFont="1" applyFill="1"/>
    <xf numFmtId="165" fontId="25" fillId="8" borderId="0" xfId="0" applyNumberFormat="1" applyFont="1" applyFill="1"/>
    <xf numFmtId="9" fontId="25" fillId="8" borderId="0" xfId="0" applyNumberFormat="1" applyFont="1" applyFill="1"/>
    <xf numFmtId="165" fontId="25" fillId="8" borderId="0" xfId="11" applyNumberFormat="1" applyFont="1" applyFill="1" applyBorder="1"/>
    <xf numFmtId="168" fontId="25" fillId="8" borderId="0" xfId="0" applyNumberFormat="1" applyFont="1" applyFill="1"/>
    <xf numFmtId="165" fontId="25" fillId="8" borderId="0" xfId="0" applyNumberFormat="1" applyFont="1" applyFill="1" applyAlignment="1">
      <alignment horizontal="center"/>
    </xf>
    <xf numFmtId="165" fontId="25" fillId="8" borderId="0" xfId="11" applyNumberFormat="1" applyFont="1" applyFill="1" applyBorder="1" applyAlignment="1">
      <alignment horizontal="center"/>
    </xf>
    <xf numFmtId="0" fontId="25" fillId="8" borderId="0" xfId="0" applyFont="1" applyFill="1" applyAlignment="1">
      <alignment horizontal="left" wrapText="1"/>
    </xf>
    <xf numFmtId="0" fontId="23" fillId="0" borderId="0" xfId="0" applyFont="1"/>
    <xf numFmtId="165" fontId="23" fillId="0" borderId="2" xfId="0" applyNumberFormat="1" applyFont="1" applyBorder="1"/>
    <xf numFmtId="9" fontId="23" fillId="0" borderId="2" xfId="0" applyNumberFormat="1" applyFont="1" applyBorder="1"/>
    <xf numFmtId="165" fontId="23" fillId="0" borderId="2" xfId="11" applyNumberFormat="1" applyFont="1" applyBorder="1"/>
    <xf numFmtId="168" fontId="23" fillId="0" borderId="2" xfId="0" applyNumberFormat="1" applyFont="1" applyBorder="1"/>
    <xf numFmtId="165" fontId="23" fillId="0" borderId="2" xfId="0" applyNumberFormat="1" applyFont="1" applyBorder="1" applyAlignment="1">
      <alignment horizontal="center"/>
    </xf>
    <xf numFmtId="165" fontId="23" fillId="0" borderId="2" xfId="11" applyNumberFormat="1" applyFont="1" applyBorder="1" applyAlignment="1">
      <alignment horizontal="center"/>
    </xf>
    <xf numFmtId="0" fontId="23" fillId="0" borderId="2" xfId="0" applyFont="1" applyBorder="1" applyAlignment="1">
      <alignment horizontal="left" wrapText="1"/>
    </xf>
    <xf numFmtId="0" fontId="23" fillId="0" borderId="2" xfId="0" applyFont="1" applyBorder="1" applyAlignment="1">
      <alignment horizontal="left"/>
    </xf>
    <xf numFmtId="0" fontId="27" fillId="5" borderId="2" xfId="0" applyFont="1" applyFill="1" applyBorder="1" applyAlignment="1">
      <alignment horizontal="center" vertical="center" wrapText="1"/>
    </xf>
    <xf numFmtId="0" fontId="23" fillId="0" borderId="2" xfId="0" applyFont="1" applyBorder="1"/>
    <xf numFmtId="165" fontId="23" fillId="0" borderId="0" xfId="11" applyNumberFormat="1" applyFont="1" applyBorder="1"/>
    <xf numFmtId="0" fontId="23" fillId="0" borderId="2" xfId="0" applyFont="1" applyBorder="1" applyAlignment="1">
      <alignment wrapText="1"/>
    </xf>
    <xf numFmtId="0" fontId="27" fillId="4" borderId="2" xfId="0" applyFont="1" applyFill="1" applyBorder="1"/>
    <xf numFmtId="9" fontId="23" fillId="0" borderId="2" xfId="5" applyNumberFormat="1" applyFont="1" applyBorder="1"/>
    <xf numFmtId="165" fontId="23" fillId="0" borderId="2" xfId="5" applyNumberFormat="1" applyFont="1" applyBorder="1"/>
    <xf numFmtId="0" fontId="23" fillId="0" borderId="2" xfId="5" applyFont="1" applyBorder="1"/>
    <xf numFmtId="9" fontId="23" fillId="2" borderId="2" xfId="5" applyNumberFormat="1" applyFont="1" applyFill="1" applyBorder="1"/>
    <xf numFmtId="165" fontId="23" fillId="2" borderId="2" xfId="12" applyNumberFormat="1" applyFont="1" applyFill="1" applyBorder="1"/>
    <xf numFmtId="0" fontId="23" fillId="2" borderId="2" xfId="5" applyFont="1" applyFill="1" applyBorder="1"/>
    <xf numFmtId="9" fontId="23" fillId="2" borderId="3" xfId="5" applyNumberFormat="1" applyFont="1" applyFill="1" applyBorder="1"/>
    <xf numFmtId="0" fontId="23" fillId="4" borderId="3" xfId="5" applyFont="1" applyFill="1" applyBorder="1"/>
    <xf numFmtId="165" fontId="23" fillId="4" borderId="2" xfId="12" applyNumberFormat="1" applyFont="1" applyFill="1" applyBorder="1"/>
    <xf numFmtId="0" fontId="23" fillId="4" borderId="2" xfId="5" applyFont="1" applyFill="1" applyBorder="1"/>
    <xf numFmtId="0" fontId="23" fillId="0" borderId="3" xfId="5" applyFont="1" applyBorder="1"/>
    <xf numFmtId="165" fontId="23" fillId="0" borderId="0" xfId="11" applyNumberFormat="1" applyFont="1"/>
    <xf numFmtId="0" fontId="27" fillId="10" borderId="2" xfId="5" applyFont="1" applyFill="1" applyBorder="1" applyAlignment="1">
      <alignment horizontal="left"/>
    </xf>
    <xf numFmtId="165" fontId="23" fillId="0" borderId="0" xfId="12" applyNumberFormat="1" applyFont="1" applyBorder="1"/>
    <xf numFmtId="165" fontId="23" fillId="0" borderId="2" xfId="11" applyNumberFormat="1" applyFont="1" applyBorder="1" applyAlignment="1">
      <alignment wrapText="1"/>
    </xf>
    <xf numFmtId="169" fontId="23" fillId="0" borderId="2" xfId="13" applyNumberFormat="1" applyFont="1" applyBorder="1"/>
    <xf numFmtId="0" fontId="23" fillId="0" borderId="2" xfId="0" applyFont="1" applyBorder="1" applyAlignment="1">
      <alignment vertical="center"/>
    </xf>
    <xf numFmtId="169" fontId="23" fillId="0" borderId="2" xfId="13" applyNumberFormat="1" applyFont="1" applyBorder="1" applyAlignment="1">
      <alignment wrapText="1"/>
    </xf>
    <xf numFmtId="0" fontId="23" fillId="0" borderId="2" xfId="0" applyFont="1" applyBorder="1" applyAlignment="1">
      <alignment vertical="center" wrapText="1"/>
    </xf>
    <xf numFmtId="0" fontId="27" fillId="10" borderId="2" xfId="0" applyFont="1" applyFill="1" applyBorder="1" applyAlignment="1">
      <alignment horizontal="center"/>
    </xf>
    <xf numFmtId="0" fontId="27" fillId="10" borderId="2" xfId="0" applyFont="1" applyFill="1" applyBorder="1" applyAlignment="1">
      <alignment horizontal="left"/>
    </xf>
    <xf numFmtId="0" fontId="23" fillId="2" borderId="0" xfId="5" applyFont="1" applyFill="1"/>
    <xf numFmtId="165" fontId="23" fillId="0" borderId="0" xfId="12" applyNumberFormat="1" applyFont="1" applyBorder="1" applyAlignment="1">
      <alignment horizontal="center"/>
    </xf>
    <xf numFmtId="165" fontId="28" fillId="4" borderId="2" xfId="12" applyNumberFormat="1" applyFont="1" applyFill="1" applyBorder="1"/>
    <xf numFmtId="0" fontId="28" fillId="4" borderId="2" xfId="5" applyFont="1" applyFill="1" applyBorder="1"/>
    <xf numFmtId="165" fontId="23" fillId="0" borderId="2" xfId="12" applyNumberFormat="1" applyFont="1" applyBorder="1"/>
    <xf numFmtId="0" fontId="23" fillId="0" borderId="2" xfId="5" applyFont="1" applyBorder="1" applyAlignment="1">
      <alignment horizontal="left"/>
    </xf>
    <xf numFmtId="165" fontId="27" fillId="10" borderId="2" xfId="5" applyNumberFormat="1" applyFont="1" applyFill="1" applyBorder="1"/>
    <xf numFmtId="0" fontId="27" fillId="10" borderId="22" xfId="5" applyFont="1" applyFill="1" applyBorder="1"/>
    <xf numFmtId="0" fontId="27" fillId="10" borderId="2" xfId="5" applyFont="1" applyFill="1" applyBorder="1"/>
    <xf numFmtId="0" fontId="29" fillId="0" borderId="0" xfId="5" applyFont="1" applyAlignment="1">
      <alignment horizontal="justify" wrapText="1"/>
    </xf>
    <xf numFmtId="169" fontId="29" fillId="0" borderId="0" xfId="14" applyNumberFormat="1" applyFont="1" applyBorder="1" applyAlignment="1">
      <alignment vertical="center"/>
    </xf>
    <xf numFmtId="165" fontId="27" fillId="10" borderId="2" xfId="12" applyNumberFormat="1" applyFont="1" applyFill="1" applyBorder="1"/>
    <xf numFmtId="0" fontId="29" fillId="0" borderId="0" xfId="5" applyFont="1" applyAlignment="1">
      <alignment wrapText="1"/>
    </xf>
    <xf numFmtId="0" fontId="27" fillId="10" borderId="2" xfId="5" applyFont="1" applyFill="1" applyBorder="1" applyAlignment="1">
      <alignment horizontal="center"/>
    </xf>
    <xf numFmtId="165" fontId="27" fillId="2" borderId="0" xfId="12" applyNumberFormat="1" applyFont="1" applyFill="1" applyBorder="1"/>
    <xf numFmtId="0" fontId="27" fillId="2" borderId="3" xfId="5" applyFont="1" applyFill="1" applyBorder="1"/>
    <xf numFmtId="165" fontId="23" fillId="0" borderId="2" xfId="12" applyNumberFormat="1" applyFont="1" applyBorder="1" applyAlignment="1"/>
    <xf numFmtId="0" fontId="27" fillId="4" borderId="2" xfId="5" applyFont="1" applyFill="1" applyBorder="1" applyAlignment="1">
      <alignment horizontal="center"/>
    </xf>
    <xf numFmtId="0" fontId="27" fillId="4" borderId="2" xfId="5" applyFont="1" applyFill="1" applyBorder="1"/>
    <xf numFmtId="165" fontId="29" fillId="0" borderId="0" xfId="12" applyNumberFormat="1" applyFont="1" applyBorder="1" applyAlignment="1">
      <alignment vertical="center" wrapText="1"/>
    </xf>
    <xf numFmtId="0" fontId="27" fillId="2" borderId="0" xfId="5" applyFont="1" applyFill="1"/>
    <xf numFmtId="0" fontId="23" fillId="0" borderId="0" xfId="5" applyFont="1" applyAlignment="1">
      <alignment horizontal="justify" wrapText="1"/>
    </xf>
    <xf numFmtId="0" fontId="27" fillId="4" borderId="5" xfId="5" applyFont="1" applyFill="1" applyBorder="1"/>
    <xf numFmtId="165" fontId="23" fillId="0" borderId="2" xfId="12" applyNumberFormat="1" applyFont="1" applyBorder="1" applyAlignment="1">
      <alignment wrapText="1"/>
    </xf>
    <xf numFmtId="165" fontId="27" fillId="5" borderId="2" xfId="12" applyNumberFormat="1" applyFont="1" applyFill="1" applyBorder="1"/>
    <xf numFmtId="0" fontId="27" fillId="5" borderId="2" xfId="5" applyFont="1" applyFill="1" applyBorder="1"/>
    <xf numFmtId="0" fontId="23" fillId="0" borderId="23" xfId="5" applyFont="1" applyBorder="1"/>
    <xf numFmtId="0" fontId="23" fillId="0" borderId="22" xfId="5" applyFont="1" applyBorder="1"/>
    <xf numFmtId="0" fontId="23" fillId="0" borderId="17" xfId="5" applyFont="1" applyBorder="1"/>
    <xf numFmtId="0" fontId="23" fillId="0" borderId="24" xfId="5" applyFont="1" applyBorder="1"/>
    <xf numFmtId="169" fontId="23" fillId="0" borderId="2" xfId="14" applyNumberFormat="1" applyFont="1" applyBorder="1"/>
    <xf numFmtId="169" fontId="23" fillId="2" borderId="2" xfId="14" applyNumberFormat="1" applyFont="1" applyFill="1" applyBorder="1"/>
    <xf numFmtId="0" fontId="23" fillId="0" borderId="25" xfId="5" applyFont="1" applyBorder="1"/>
    <xf numFmtId="0" fontId="23" fillId="0" borderId="26" xfId="5" applyFont="1" applyBorder="1"/>
    <xf numFmtId="0" fontId="27" fillId="5" borderId="5" xfId="5" applyFont="1" applyFill="1" applyBorder="1"/>
    <xf numFmtId="165" fontId="27" fillId="5" borderId="2" xfId="5" applyNumberFormat="1" applyFont="1" applyFill="1" applyBorder="1"/>
    <xf numFmtId="0" fontId="27" fillId="5" borderId="27" xfId="5" applyFont="1" applyFill="1" applyBorder="1"/>
    <xf numFmtId="0" fontId="23" fillId="0" borderId="0" xfId="5" applyFont="1" applyAlignment="1">
      <alignment horizontal="center"/>
    </xf>
    <xf numFmtId="169" fontId="23" fillId="0" borderId="2" xfId="14" applyNumberFormat="1" applyFont="1" applyBorder="1" applyAlignment="1"/>
    <xf numFmtId="0" fontId="27" fillId="5" borderId="2" xfId="5" applyFont="1" applyFill="1" applyBorder="1" applyAlignment="1">
      <alignment horizontal="center" vertical="center"/>
    </xf>
    <xf numFmtId="0" fontId="27" fillId="5" borderId="2" xfId="5" applyFont="1" applyFill="1" applyBorder="1" applyAlignment="1">
      <alignment horizontal="left" vertical="center"/>
    </xf>
    <xf numFmtId="165" fontId="23" fillId="0" borderId="0" xfId="12" applyNumberFormat="1" applyFont="1" applyAlignment="1">
      <alignment horizontal="center"/>
    </xf>
    <xf numFmtId="0" fontId="27" fillId="5" borderId="5" xfId="5" applyFont="1" applyFill="1" applyBorder="1" applyAlignment="1">
      <alignment horizontal="left"/>
    </xf>
    <xf numFmtId="169" fontId="27" fillId="5" borderId="2" xfId="14" applyNumberFormat="1" applyFont="1" applyFill="1" applyBorder="1" applyAlignment="1">
      <alignment wrapText="1"/>
    </xf>
    <xf numFmtId="0" fontId="27" fillId="5" borderId="2" xfId="5" applyFont="1" applyFill="1" applyBorder="1" applyAlignment="1">
      <alignment wrapText="1"/>
    </xf>
    <xf numFmtId="165" fontId="23" fillId="0" borderId="2" xfId="12" applyNumberFormat="1" applyFont="1" applyBorder="1" applyAlignment="1">
      <alignment horizontal="right"/>
    </xf>
    <xf numFmtId="165" fontId="23" fillId="0" borderId="28" xfId="12" applyNumberFormat="1" applyFont="1" applyBorder="1"/>
    <xf numFmtId="0" fontId="27" fillId="5" borderId="2" xfId="5" applyFont="1" applyFill="1" applyBorder="1" applyAlignment="1">
      <alignment horizontal="center"/>
    </xf>
    <xf numFmtId="169" fontId="27" fillId="9" borderId="2" xfId="5" applyNumberFormat="1" applyFont="1" applyFill="1" applyBorder="1"/>
    <xf numFmtId="165" fontId="27" fillId="4" borderId="2" xfId="12" applyNumberFormat="1" applyFont="1" applyFill="1" applyBorder="1" applyAlignment="1">
      <alignment wrapText="1"/>
    </xf>
    <xf numFmtId="165" fontId="30" fillId="2" borderId="2" xfId="12" applyNumberFormat="1" applyFont="1" applyFill="1" applyBorder="1"/>
    <xf numFmtId="0" fontId="30" fillId="2" borderId="2" xfId="5" applyFont="1" applyFill="1" applyBorder="1"/>
    <xf numFmtId="0" fontId="30" fillId="2" borderId="2" xfId="5" applyFont="1" applyFill="1" applyBorder="1" applyAlignment="1">
      <alignment wrapText="1"/>
    </xf>
    <xf numFmtId="165" fontId="27" fillId="9" borderId="2" xfId="12" applyNumberFormat="1" applyFont="1" applyFill="1" applyBorder="1" applyAlignment="1">
      <alignment wrapText="1"/>
    </xf>
    <xf numFmtId="165" fontId="23" fillId="9" borderId="2" xfId="12" applyNumberFormat="1" applyFont="1" applyFill="1" applyBorder="1" applyAlignment="1">
      <alignment wrapText="1"/>
    </xf>
    <xf numFmtId="165" fontId="27" fillId="4" borderId="2" xfId="12" applyNumberFormat="1" applyFont="1" applyFill="1" applyBorder="1"/>
    <xf numFmtId="0" fontId="27" fillId="0" borderId="0" xfId="5" applyFont="1"/>
    <xf numFmtId="165" fontId="30" fillId="0" borderId="2" xfId="12" applyNumberFormat="1" applyFont="1" applyBorder="1"/>
    <xf numFmtId="0" fontId="30" fillId="0" borderId="2" xfId="5" applyFont="1" applyBorder="1"/>
    <xf numFmtId="0" fontId="27" fillId="10" borderId="5" xfId="5" applyFont="1" applyFill="1" applyBorder="1"/>
    <xf numFmtId="165" fontId="23" fillId="0" borderId="0" xfId="12" applyNumberFormat="1" applyFont="1" applyBorder="1" applyAlignment="1">
      <alignment wrapText="1"/>
    </xf>
    <xf numFmtId="165" fontId="23" fillId="0" borderId="0" xfId="12" applyNumberFormat="1" applyFont="1" applyBorder="1" applyAlignment="1"/>
    <xf numFmtId="170" fontId="23" fillId="0" borderId="0" xfId="12" applyNumberFormat="1" applyFont="1" applyBorder="1" applyAlignment="1">
      <alignment horizontal="left"/>
    </xf>
    <xf numFmtId="165" fontId="30" fillId="0" borderId="2" xfId="12" applyNumberFormat="1" applyFont="1" applyBorder="1" applyAlignment="1">
      <alignment wrapText="1"/>
    </xf>
    <xf numFmtId="0" fontId="27" fillId="0" borderId="2" xfId="5" applyFont="1" applyBorder="1" applyAlignment="1">
      <alignment wrapText="1"/>
    </xf>
    <xf numFmtId="0" fontId="27" fillId="9" borderId="2" xfId="5" applyFont="1" applyFill="1" applyBorder="1"/>
    <xf numFmtId="169" fontId="27" fillId="9" borderId="2" xfId="14" applyNumberFormat="1" applyFont="1" applyFill="1" applyBorder="1" applyAlignment="1">
      <alignment horizontal="center"/>
    </xf>
    <xf numFmtId="0" fontId="27" fillId="9" borderId="2" xfId="5" applyFont="1" applyFill="1" applyBorder="1" applyAlignment="1">
      <alignment horizontal="center"/>
    </xf>
    <xf numFmtId="165" fontId="28" fillId="9" borderId="2" xfId="12" applyNumberFormat="1" applyFont="1" applyFill="1" applyBorder="1"/>
    <xf numFmtId="165" fontId="30" fillId="0" borderId="2" xfId="5" applyNumberFormat="1" applyFont="1" applyBorder="1"/>
    <xf numFmtId="0" fontId="28" fillId="9" borderId="2" xfId="5" applyFont="1" applyFill="1" applyBorder="1"/>
    <xf numFmtId="165" fontId="28" fillId="0" borderId="2" xfId="12" applyNumberFormat="1" applyFont="1" applyBorder="1" applyAlignment="1">
      <alignment horizontal="center"/>
    </xf>
    <xf numFmtId="165" fontId="30" fillId="0" borderId="2" xfId="12" applyNumberFormat="1" applyFont="1" applyBorder="1" applyAlignment="1">
      <alignment horizontal="center"/>
    </xf>
    <xf numFmtId="0" fontId="30" fillId="4" borderId="2" xfId="5" applyFont="1" applyFill="1" applyBorder="1"/>
    <xf numFmtId="0" fontId="32" fillId="0" borderId="0" xfId="15" applyFont="1" applyBorder="1"/>
    <xf numFmtId="3" fontId="33" fillId="11" borderId="2" xfId="5" applyNumberFormat="1" applyFont="1" applyFill="1" applyBorder="1" applyAlignment="1">
      <alignment horizontal="center" vertical="center" wrapText="1"/>
    </xf>
    <xf numFmtId="0" fontId="33" fillId="11" borderId="2" xfId="5" applyFont="1" applyFill="1" applyBorder="1" applyAlignment="1">
      <alignment horizontal="center" vertical="center" wrapText="1"/>
    </xf>
    <xf numFmtId="0" fontId="34" fillId="11" borderId="29" xfId="5" applyFont="1" applyFill="1" applyBorder="1" applyAlignment="1">
      <alignment horizontal="center" vertical="center" wrapText="1"/>
    </xf>
    <xf numFmtId="0" fontId="34" fillId="11" borderId="30" xfId="5" applyFont="1" applyFill="1" applyBorder="1" applyAlignment="1">
      <alignment horizontal="center" vertical="center" wrapText="1"/>
    </xf>
    <xf numFmtId="0" fontId="34" fillId="11" borderId="27" xfId="5" applyFont="1" applyFill="1" applyBorder="1" applyAlignment="1">
      <alignment horizontal="center" vertical="center"/>
    </xf>
    <xf numFmtId="165" fontId="23" fillId="0" borderId="0" xfId="5" applyNumberFormat="1" applyFont="1" applyAlignment="1">
      <alignment horizontal="center"/>
    </xf>
    <xf numFmtId="165" fontId="23" fillId="0" borderId="2" xfId="5" applyNumberFormat="1" applyFont="1" applyBorder="1" applyAlignment="1">
      <alignment horizontal="center"/>
    </xf>
    <xf numFmtId="0" fontId="27" fillId="0" borderId="2" xfId="5" applyFont="1" applyBorder="1"/>
    <xf numFmtId="165" fontId="27" fillId="0" borderId="2" xfId="12" applyNumberFormat="1" applyFont="1" applyBorder="1" applyAlignment="1"/>
    <xf numFmtId="0" fontId="27" fillId="0" borderId="0" xfId="5" applyFont="1" applyAlignment="1">
      <alignment horizontal="center"/>
    </xf>
    <xf numFmtId="0" fontId="27" fillId="0" borderId="5" xfId="5" applyFont="1" applyBorder="1"/>
    <xf numFmtId="165" fontId="23" fillId="0" borderId="2" xfId="12" applyNumberFormat="1" applyFont="1" applyBorder="1" applyAlignment="1">
      <alignment horizontal="center"/>
    </xf>
    <xf numFmtId="0" fontId="23" fillId="0" borderId="31" xfId="5" applyFont="1" applyBorder="1"/>
    <xf numFmtId="0" fontId="23" fillId="0" borderId="32" xfId="5" applyFont="1" applyBorder="1"/>
    <xf numFmtId="0" fontId="23" fillId="0" borderId="33" xfId="5" applyFont="1" applyBorder="1"/>
    <xf numFmtId="0" fontId="23" fillId="0" borderId="34" xfId="5" applyFont="1" applyBorder="1"/>
    <xf numFmtId="0" fontId="23" fillId="0" borderId="35" xfId="5" applyFont="1" applyBorder="1"/>
    <xf numFmtId="165" fontId="23" fillId="0" borderId="35" xfId="12" applyNumberFormat="1" applyFont="1" applyBorder="1"/>
    <xf numFmtId="0" fontId="23" fillId="0" borderId="36" xfId="5" applyFont="1" applyBorder="1"/>
    <xf numFmtId="0" fontId="23" fillId="0" borderId="37" xfId="5" applyFont="1" applyBorder="1"/>
    <xf numFmtId="165" fontId="23" fillId="0" borderId="38" xfId="12" applyNumberFormat="1" applyFont="1" applyBorder="1"/>
    <xf numFmtId="165" fontId="27" fillId="0" borderId="2" xfId="12" applyNumberFormat="1" applyFont="1" applyBorder="1" applyAlignment="1">
      <alignment horizontal="center"/>
    </xf>
    <xf numFmtId="0" fontId="23" fillId="0" borderId="0" xfId="5" applyFont="1" applyAlignment="1">
      <alignment horizontal="center" vertical="center" wrapText="1"/>
    </xf>
    <xf numFmtId="0" fontId="27" fillId="2" borderId="0" xfId="5" applyFont="1" applyFill="1" applyAlignment="1">
      <alignment horizontal="center" wrapText="1"/>
    </xf>
    <xf numFmtId="165" fontId="23" fillId="0" borderId="0" xfId="16" applyNumberFormat="1" applyFont="1"/>
    <xf numFmtId="165" fontId="23" fillId="0" borderId="2" xfId="16" applyNumberFormat="1" applyFont="1" applyBorder="1"/>
    <xf numFmtId="0" fontId="27" fillId="13" borderId="2" xfId="5" applyFont="1" applyFill="1" applyBorder="1" applyAlignment="1">
      <alignment horizontal="center"/>
    </xf>
    <xf numFmtId="0" fontId="36" fillId="13" borderId="2" xfId="5" applyFont="1" applyFill="1" applyBorder="1" applyAlignment="1">
      <alignment horizontal="center" vertical="center"/>
    </xf>
    <xf numFmtId="0" fontId="36" fillId="13" borderId="2" xfId="5" applyFont="1" applyFill="1" applyBorder="1" applyAlignment="1">
      <alignment horizontal="center" vertical="center" wrapText="1"/>
    </xf>
    <xf numFmtId="0" fontId="30" fillId="2" borderId="2" xfId="5" applyFont="1" applyFill="1" applyBorder="1" applyAlignment="1">
      <alignment horizontal="center" vertical="center" wrapText="1"/>
    </xf>
    <xf numFmtId="0" fontId="23" fillId="2" borderId="0" xfId="5" applyFont="1" applyFill="1" applyAlignment="1">
      <alignment horizontal="center" vertical="center"/>
    </xf>
    <xf numFmtId="0" fontId="29" fillId="2" borderId="0" xfId="5" applyFont="1" applyFill="1"/>
    <xf numFmtId="3" fontId="23" fillId="2" borderId="0" xfId="5" applyNumberFormat="1" applyFont="1" applyFill="1"/>
    <xf numFmtId="0" fontId="27" fillId="12" borderId="2" xfId="5" applyFont="1" applyFill="1" applyBorder="1" applyAlignment="1">
      <alignment horizontal="center"/>
    </xf>
    <xf numFmtId="165" fontId="27" fillId="12" borderId="2" xfId="11" applyNumberFormat="1" applyFont="1" applyFill="1" applyBorder="1" applyAlignment="1">
      <alignment horizontal="center"/>
    </xf>
    <xf numFmtId="169" fontId="23" fillId="0" borderId="0" xfId="5" applyNumberFormat="1" applyFont="1"/>
    <xf numFmtId="0" fontId="27" fillId="12" borderId="2" xfId="5" applyFont="1" applyFill="1" applyBorder="1" applyAlignment="1">
      <alignment horizontal="left"/>
    </xf>
    <xf numFmtId="0" fontId="23" fillId="12" borderId="2" xfId="5" applyFont="1" applyFill="1" applyBorder="1"/>
    <xf numFmtId="3" fontId="23" fillId="12" borderId="2" xfId="5" applyNumberFormat="1" applyFont="1" applyFill="1" applyBorder="1"/>
    <xf numFmtId="169" fontId="27" fillId="12" borderId="3" xfId="17" applyNumberFormat="1" applyFont="1" applyFill="1" applyBorder="1" applyAlignment="1">
      <alignment horizontal="center"/>
    </xf>
    <xf numFmtId="0" fontId="23" fillId="0" borderId="6" xfId="0" applyFont="1" applyBorder="1" applyAlignment="1">
      <alignment wrapText="1"/>
    </xf>
    <xf numFmtId="0" fontId="23" fillId="0" borderId="0" xfId="0" applyFont="1" applyAlignment="1">
      <alignment wrapText="1"/>
    </xf>
    <xf numFmtId="165" fontId="27" fillId="0" borderId="0" xfId="11" applyNumberFormat="1" applyFont="1" applyBorder="1"/>
    <xf numFmtId="0" fontId="37" fillId="2" borderId="0" xfId="5" applyFont="1" applyFill="1"/>
    <xf numFmtId="0" fontId="37" fillId="0" borderId="0" xfId="5" applyFont="1"/>
    <xf numFmtId="169" fontId="27" fillId="12" borderId="2" xfId="14" applyNumberFormat="1" applyFont="1" applyFill="1" applyBorder="1" applyAlignment="1">
      <alignment horizontal="center"/>
    </xf>
    <xf numFmtId="0" fontId="30" fillId="2" borderId="0" xfId="5" applyFont="1" applyFill="1" applyAlignment="1">
      <alignment horizontal="justify" wrapText="1"/>
    </xf>
    <xf numFmtId="0" fontId="30" fillId="2" borderId="0" xfId="5" applyFont="1" applyFill="1" applyAlignment="1">
      <alignment horizontal="justify"/>
    </xf>
    <xf numFmtId="3" fontId="23" fillId="0" borderId="2" xfId="5" applyNumberFormat="1" applyFont="1" applyBorder="1"/>
    <xf numFmtId="9" fontId="23" fillId="2" borderId="2" xfId="18" applyFont="1" applyFill="1" applyBorder="1"/>
    <xf numFmtId="0" fontId="23" fillId="2" borderId="2" xfId="5" applyFont="1" applyFill="1" applyBorder="1" applyAlignment="1">
      <alignment wrapText="1"/>
    </xf>
    <xf numFmtId="3" fontId="30" fillId="0" borderId="2" xfId="5" applyNumberFormat="1" applyFont="1" applyBorder="1"/>
    <xf numFmtId="3" fontId="23" fillId="2" borderId="2" xfId="5" applyNumberFormat="1" applyFont="1" applyFill="1" applyBorder="1"/>
    <xf numFmtId="0" fontId="23" fillId="2" borderId="2" xfId="0" applyFont="1" applyFill="1" applyBorder="1"/>
    <xf numFmtId="3" fontId="23" fillId="2" borderId="2" xfId="0" applyNumberFormat="1" applyFont="1" applyFill="1" applyBorder="1"/>
    <xf numFmtId="9" fontId="23" fillId="2" borderId="2" xfId="0" applyNumberFormat="1" applyFont="1" applyFill="1" applyBorder="1"/>
    <xf numFmtId="0" fontId="27" fillId="0" borderId="5" xfId="5" applyFont="1" applyBorder="1" applyAlignment="1">
      <alignment horizontal="center"/>
    </xf>
    <xf numFmtId="0" fontId="27" fillId="13" borderId="2" xfId="5" applyFont="1" applyFill="1" applyBorder="1" applyAlignment="1">
      <alignment horizontal="center" vertical="center"/>
    </xf>
    <xf numFmtId="169" fontId="27" fillId="13" borderId="2" xfId="13" applyNumberFormat="1" applyFont="1" applyFill="1" applyBorder="1" applyAlignment="1">
      <alignment horizontal="center" vertical="center"/>
    </xf>
    <xf numFmtId="0" fontId="23" fillId="0" borderId="2" xfId="5" applyFont="1" applyBorder="1" applyAlignment="1">
      <alignment horizontal="center" vertical="center"/>
    </xf>
    <xf numFmtId="0" fontId="23" fillId="2" borderId="28" xfId="5" applyFont="1" applyFill="1" applyBorder="1" applyAlignment="1">
      <alignment horizontal="justify" vertical="center" wrapText="1"/>
    </xf>
    <xf numFmtId="0" fontId="30" fillId="2" borderId="28" xfId="5" applyFont="1" applyFill="1" applyBorder="1" applyAlignment="1">
      <alignment horizontal="center" vertical="center" wrapText="1"/>
    </xf>
    <xf numFmtId="169" fontId="30" fillId="2" borderId="28" xfId="5" applyNumberFormat="1" applyFont="1" applyFill="1" applyBorder="1" applyAlignment="1">
      <alignment horizontal="center" vertical="center" wrapText="1"/>
    </xf>
    <xf numFmtId="169" fontId="23" fillId="2" borderId="28" xfId="5" applyNumberFormat="1" applyFont="1" applyFill="1" applyBorder="1" applyAlignment="1">
      <alignment horizontal="center" vertical="center"/>
    </xf>
    <xf numFmtId="169" fontId="23" fillId="2" borderId="28" xfId="14" applyNumberFormat="1" applyFont="1" applyFill="1" applyBorder="1" applyAlignment="1">
      <alignment horizontal="right" vertical="center"/>
    </xf>
    <xf numFmtId="169" fontId="27" fillId="13" borderId="2" xfId="13" applyNumberFormat="1" applyFont="1" applyFill="1" applyBorder="1" applyAlignment="1">
      <alignment horizontal="center"/>
    </xf>
    <xf numFmtId="0" fontId="23" fillId="2" borderId="0" xfId="5" applyFont="1" applyFill="1" applyAlignment="1">
      <alignment wrapText="1"/>
    </xf>
    <xf numFmtId="0" fontId="27" fillId="12" borderId="2" xfId="0" applyFont="1" applyFill="1" applyBorder="1" applyAlignment="1">
      <alignment horizontal="center"/>
    </xf>
    <xf numFmtId="3" fontId="23" fillId="0" borderId="2" xfId="0" applyNumberFormat="1" applyFont="1" applyBorder="1"/>
    <xf numFmtId="165" fontId="23" fillId="2" borderId="2" xfId="11" applyNumberFormat="1" applyFont="1" applyFill="1" applyBorder="1"/>
    <xf numFmtId="0" fontId="30" fillId="0" borderId="2" xfId="5" applyFont="1" applyBorder="1" applyAlignment="1">
      <alignment wrapText="1"/>
    </xf>
    <xf numFmtId="165" fontId="27" fillId="12" borderId="2" xfId="16" applyNumberFormat="1" applyFont="1" applyFill="1" applyBorder="1" applyAlignment="1">
      <alignment horizontal="center"/>
    </xf>
    <xf numFmtId="3" fontId="23" fillId="12" borderId="2" xfId="1" applyNumberFormat="1" applyFont="1" applyFill="1" applyBorder="1"/>
    <xf numFmtId="0" fontId="23" fillId="12" borderId="2" xfId="1" applyFont="1" applyFill="1" applyBorder="1"/>
    <xf numFmtId="0" fontId="27" fillId="12" borderId="2" xfId="1" applyFont="1" applyFill="1" applyBorder="1" applyAlignment="1">
      <alignment horizontal="left"/>
    </xf>
    <xf numFmtId="0" fontId="23" fillId="0" borderId="2" xfId="1" applyFont="1" applyBorder="1"/>
    <xf numFmtId="0" fontId="23" fillId="2" borderId="2" xfId="1" applyFont="1" applyFill="1" applyBorder="1"/>
    <xf numFmtId="0" fontId="27" fillId="12" borderId="3" xfId="1" applyFont="1" applyFill="1" applyBorder="1" applyAlignment="1">
      <alignment horizontal="center"/>
    </xf>
    <xf numFmtId="0" fontId="27" fillId="12" borderId="2" xfId="1" applyFont="1" applyFill="1" applyBorder="1" applyAlignment="1">
      <alignment horizontal="center"/>
    </xf>
    <xf numFmtId="165" fontId="27" fillId="12" borderId="2" xfId="8" applyNumberFormat="1" applyFont="1" applyFill="1" applyBorder="1" applyAlignment="1">
      <alignment horizontal="center"/>
    </xf>
    <xf numFmtId="41" fontId="23" fillId="0" borderId="2" xfId="2" applyFont="1" applyBorder="1"/>
    <xf numFmtId="0" fontId="27" fillId="13" borderId="2" xfId="1" applyFont="1" applyFill="1" applyBorder="1" applyAlignment="1">
      <alignment horizontal="center"/>
    </xf>
    <xf numFmtId="0" fontId="27" fillId="13" borderId="2" xfId="1" applyFont="1" applyFill="1" applyBorder="1" applyAlignment="1">
      <alignment horizontal="center" wrapText="1"/>
    </xf>
    <xf numFmtId="0" fontId="23" fillId="0" borderId="6" xfId="1" applyFont="1" applyFill="1" applyBorder="1" applyAlignment="1">
      <alignment vertical="center" wrapText="1"/>
    </xf>
    <xf numFmtId="0" fontId="23" fillId="0" borderId="6" xfId="1" applyFont="1" applyFill="1" applyBorder="1" applyAlignment="1">
      <alignment horizontal="justify" vertical="justify" wrapText="1"/>
    </xf>
    <xf numFmtId="165" fontId="16" fillId="2" borderId="0" xfId="16" applyNumberFormat="1" applyFont="1" applyFill="1"/>
    <xf numFmtId="0" fontId="38" fillId="0" borderId="0" xfId="0" applyFont="1"/>
    <xf numFmtId="0" fontId="13" fillId="0" borderId="0" xfId="0" applyFont="1"/>
    <xf numFmtId="0" fontId="23" fillId="0" borderId="0" xfId="1" applyFont="1" applyFill="1" applyBorder="1" applyAlignment="1">
      <alignment horizontal="left" wrapText="1"/>
    </xf>
    <xf numFmtId="0" fontId="23" fillId="0" borderId="0" xfId="1" applyFont="1" applyFill="1" applyBorder="1" applyAlignment="1">
      <alignment wrapText="1"/>
    </xf>
    <xf numFmtId="0" fontId="30" fillId="2" borderId="2" xfId="1" applyFont="1" applyFill="1" applyBorder="1"/>
    <xf numFmtId="9" fontId="23" fillId="0" borderId="2" xfId="1" applyNumberFormat="1" applyFont="1" applyBorder="1"/>
    <xf numFmtId="0" fontId="23" fillId="2" borderId="2" xfId="1" applyFont="1" applyFill="1" applyBorder="1" applyAlignment="1">
      <alignment horizontal="left"/>
    </xf>
    <xf numFmtId="9" fontId="23" fillId="2" borderId="2" xfId="1" applyNumberFormat="1" applyFont="1" applyFill="1" applyBorder="1"/>
    <xf numFmtId="3" fontId="27" fillId="13" borderId="2" xfId="1" applyNumberFormat="1" applyFont="1" applyFill="1" applyBorder="1" applyAlignment="1">
      <alignment horizontal="center"/>
    </xf>
    <xf numFmtId="0" fontId="27" fillId="0" borderId="2" xfId="1" applyFont="1" applyBorder="1" applyAlignment="1">
      <alignment horizontal="center"/>
    </xf>
    <xf numFmtId="0" fontId="23" fillId="0" borderId="0" xfId="1" applyFont="1"/>
    <xf numFmtId="0" fontId="27" fillId="12" borderId="6" xfId="1" applyFont="1" applyFill="1" applyBorder="1" applyAlignment="1">
      <alignment horizontal="left"/>
    </xf>
    <xf numFmtId="0" fontId="23" fillId="12" borderId="6" xfId="1" applyFont="1" applyFill="1" applyBorder="1"/>
    <xf numFmtId="3" fontId="23" fillId="12" borderId="6" xfId="1" applyNumberFormat="1" applyFont="1" applyFill="1" applyBorder="1"/>
    <xf numFmtId="165" fontId="27" fillId="12" borderId="6" xfId="16" applyNumberFormat="1" applyFont="1" applyFill="1" applyBorder="1" applyAlignment="1">
      <alignment horizontal="center"/>
    </xf>
    <xf numFmtId="0" fontId="23" fillId="0" borderId="0" xfId="1" applyFont="1" applyAlignment="1">
      <alignment vertical="center"/>
    </xf>
    <xf numFmtId="165" fontId="23" fillId="0" borderId="2" xfId="16" applyNumberFormat="1" applyFont="1" applyFill="1" applyBorder="1" applyAlignment="1">
      <alignment vertical="center"/>
    </xf>
    <xf numFmtId="0" fontId="30" fillId="0" borderId="2" xfId="1" applyFont="1" applyBorder="1" applyAlignment="1">
      <alignment vertical="center"/>
    </xf>
    <xf numFmtId="0" fontId="30" fillId="0" borderId="2" xfId="0" applyFont="1" applyBorder="1" applyAlignment="1">
      <alignment vertical="center"/>
    </xf>
    <xf numFmtId="0" fontId="23" fillId="0" borderId="2" xfId="1" applyFont="1" applyBorder="1" applyAlignment="1">
      <alignment vertical="center"/>
    </xf>
    <xf numFmtId="0" fontId="30" fillId="0" borderId="2" xfId="0" applyFont="1" applyBorder="1" applyAlignment="1">
      <alignment vertical="center" wrapText="1"/>
    </xf>
    <xf numFmtId="0" fontId="30" fillId="0" borderId="2" xfId="0" applyFont="1" applyBorder="1" applyAlignment="1">
      <alignment horizontal="justify" vertical="center" wrapText="1"/>
    </xf>
    <xf numFmtId="0" fontId="23" fillId="0" borderId="2" xfId="0" applyFont="1" applyBorder="1" applyAlignment="1">
      <alignment horizontal="justify" vertical="center" wrapText="1"/>
    </xf>
    <xf numFmtId="165" fontId="23" fillId="0" borderId="0" xfId="1" applyNumberFormat="1" applyFont="1" applyAlignment="1">
      <alignment vertical="center"/>
    </xf>
    <xf numFmtId="165" fontId="23" fillId="0" borderId="2" xfId="16" applyNumberFormat="1" applyFont="1" applyBorder="1" applyAlignment="1">
      <alignment vertical="center"/>
    </xf>
    <xf numFmtId="0" fontId="29" fillId="0" borderId="0" xfId="1" applyFont="1" applyAlignment="1">
      <alignment vertical="center"/>
    </xf>
    <xf numFmtId="0" fontId="27" fillId="12" borderId="3" xfId="0" applyFont="1" applyFill="1" applyBorder="1" applyAlignment="1">
      <alignment horizontal="center"/>
    </xf>
    <xf numFmtId="168" fontId="23" fillId="0" borderId="0" xfId="19" applyNumberFormat="1" applyFont="1"/>
    <xf numFmtId="165" fontId="23" fillId="0" borderId="0" xfId="16" applyNumberFormat="1" applyFont="1" applyAlignment="1">
      <alignment vertical="center"/>
    </xf>
    <xf numFmtId="9" fontId="23" fillId="2" borderId="2" xfId="1" applyNumberFormat="1" applyFont="1" applyFill="1" applyBorder="1" applyAlignment="1">
      <alignment vertical="center"/>
    </xf>
    <xf numFmtId="165" fontId="30" fillId="2" borderId="2" xfId="16" applyNumberFormat="1" applyFont="1" applyFill="1" applyBorder="1" applyAlignment="1">
      <alignment vertical="center"/>
    </xf>
    <xf numFmtId="0" fontId="23" fillId="2" borderId="2" xfId="1" applyFont="1" applyFill="1" applyBorder="1" applyAlignment="1">
      <alignment vertical="center"/>
    </xf>
    <xf numFmtId="0" fontId="23" fillId="2" borderId="2" xfId="0" applyFont="1" applyFill="1" applyBorder="1" applyAlignment="1">
      <alignment horizontal="justify" vertical="center"/>
    </xf>
    <xf numFmtId="0" fontId="23" fillId="0" borderId="0" xfId="0" applyFont="1" applyBorder="1" applyAlignment="1">
      <alignment wrapText="1"/>
    </xf>
    <xf numFmtId="0" fontId="40" fillId="0" borderId="0" xfId="6" applyFont="1" applyAlignment="1">
      <alignment vertical="center"/>
    </xf>
    <xf numFmtId="0" fontId="40" fillId="2" borderId="0" xfId="6" applyFont="1" applyFill="1" applyAlignment="1">
      <alignment vertical="center"/>
    </xf>
    <xf numFmtId="0" fontId="40" fillId="2" borderId="0" xfId="6" applyFont="1" applyFill="1" applyAlignment="1">
      <alignment vertical="center" wrapText="1"/>
    </xf>
    <xf numFmtId="0" fontId="40" fillId="2" borderId="39" xfId="6" applyFont="1" applyFill="1" applyBorder="1" applyAlignment="1">
      <alignment vertical="center" wrapText="1"/>
    </xf>
    <xf numFmtId="0" fontId="40" fillId="2" borderId="39" xfId="6" applyFont="1" applyFill="1" applyBorder="1" applyAlignment="1">
      <alignment horizontal="justify" vertical="center" wrapText="1"/>
    </xf>
    <xf numFmtId="0" fontId="40" fillId="13" borderId="40" xfId="6" applyFont="1" applyFill="1" applyBorder="1" applyAlignment="1">
      <alignment vertical="center"/>
    </xf>
    <xf numFmtId="3" fontId="40" fillId="13" borderId="40" xfId="6" applyNumberFormat="1" applyFont="1" applyFill="1" applyBorder="1" applyAlignment="1">
      <alignment vertical="center"/>
    </xf>
    <xf numFmtId="0" fontId="36" fillId="13" borderId="40" xfId="6" applyFont="1" applyFill="1" applyBorder="1" applyAlignment="1">
      <alignment horizontal="center" vertical="center"/>
    </xf>
    <xf numFmtId="3" fontId="40" fillId="2" borderId="0" xfId="6" applyNumberFormat="1" applyFont="1" applyFill="1" applyAlignment="1">
      <alignment vertical="center"/>
    </xf>
    <xf numFmtId="165" fontId="40" fillId="0" borderId="40" xfId="9" applyNumberFormat="1" applyFont="1" applyBorder="1" applyAlignment="1">
      <alignment vertical="center"/>
    </xf>
    <xf numFmtId="0" fontId="40" fillId="0" borderId="40" xfId="6" applyFont="1" applyBorder="1" applyAlignment="1">
      <alignment vertical="center"/>
    </xf>
    <xf numFmtId="9" fontId="40" fillId="0" borderId="40" xfId="6" applyNumberFormat="1" applyFont="1" applyBorder="1" applyAlignment="1">
      <alignment vertical="center"/>
    </xf>
    <xf numFmtId="0" fontId="40" fillId="2" borderId="0" xfId="6" applyFont="1" applyFill="1" applyBorder="1" applyAlignment="1">
      <alignment vertical="center" wrapText="1"/>
    </xf>
    <xf numFmtId="0" fontId="40" fillId="2" borderId="0" xfId="6" applyFont="1" applyFill="1" applyBorder="1" applyAlignment="1">
      <alignment horizontal="justify" vertical="center" wrapText="1"/>
    </xf>
    <xf numFmtId="169" fontId="36" fillId="13" borderId="40" xfId="21" applyNumberFormat="1" applyFont="1" applyFill="1" applyBorder="1" applyAlignment="1">
      <alignment horizontal="right" vertical="center"/>
    </xf>
    <xf numFmtId="165" fontId="36" fillId="0" borderId="0" xfId="22" applyNumberFormat="1" applyFont="1" applyBorder="1" applyAlignment="1">
      <alignment vertical="center"/>
    </xf>
    <xf numFmtId="169" fontId="36" fillId="13" borderId="0" xfId="21" applyNumberFormat="1" applyFont="1" applyFill="1" applyBorder="1" applyAlignment="1">
      <alignment horizontal="right" vertical="center"/>
    </xf>
    <xf numFmtId="3" fontId="40" fillId="13" borderId="39" xfId="6" applyNumberFormat="1" applyFont="1" applyFill="1" applyBorder="1" applyAlignment="1">
      <alignment vertical="center"/>
    </xf>
    <xf numFmtId="0" fontId="40" fillId="13" borderId="39" xfId="6" applyFont="1" applyFill="1" applyBorder="1" applyAlignment="1">
      <alignment vertical="center"/>
    </xf>
    <xf numFmtId="0" fontId="36" fillId="13" borderId="39" xfId="6" applyFont="1" applyFill="1" applyBorder="1" applyAlignment="1">
      <alignment horizontal="center" vertical="center"/>
    </xf>
    <xf numFmtId="3" fontId="40" fillId="13" borderId="41" xfId="6" applyNumberFormat="1" applyFont="1" applyFill="1" applyBorder="1" applyAlignment="1">
      <alignment vertical="center"/>
    </xf>
    <xf numFmtId="0" fontId="40" fillId="2" borderId="40" xfId="6" applyFont="1" applyFill="1" applyBorder="1" applyAlignment="1">
      <alignment vertical="center"/>
    </xf>
    <xf numFmtId="167" fontId="40" fillId="0" borderId="40" xfId="16" applyNumberFormat="1" applyFont="1" applyBorder="1" applyAlignment="1">
      <alignment vertical="center"/>
    </xf>
    <xf numFmtId="169" fontId="40" fillId="0" borderId="0" xfId="6" applyNumberFormat="1" applyFont="1" applyAlignment="1">
      <alignment vertical="center"/>
    </xf>
    <xf numFmtId="165" fontId="36" fillId="13" borderId="40" xfId="22" applyNumberFormat="1" applyFont="1" applyFill="1" applyBorder="1" applyAlignment="1">
      <alignment horizontal="center" vertical="center"/>
    </xf>
    <xf numFmtId="0" fontId="36" fillId="2" borderId="0" xfId="6" applyFont="1" applyFill="1" applyAlignment="1">
      <alignment horizontal="left" vertical="center" wrapText="1"/>
    </xf>
    <xf numFmtId="3" fontId="40" fillId="0" borderId="0" xfId="6" applyNumberFormat="1" applyFont="1" applyAlignment="1">
      <alignment vertical="center"/>
    </xf>
    <xf numFmtId="0" fontId="40" fillId="0" borderId="0" xfId="6" applyFont="1" applyAlignment="1">
      <alignment horizontal="center" vertical="center"/>
    </xf>
    <xf numFmtId="171" fontId="36" fillId="13" borderId="40" xfId="17" applyNumberFormat="1" applyFont="1" applyFill="1" applyBorder="1" applyAlignment="1">
      <alignment horizontal="center" vertical="center"/>
    </xf>
    <xf numFmtId="0" fontId="40" fillId="2" borderId="0" xfId="6" applyFont="1" applyFill="1" applyAlignment="1">
      <alignment horizontal="center" vertical="center"/>
    </xf>
    <xf numFmtId="169" fontId="40" fillId="2" borderId="40" xfId="21" applyNumberFormat="1" applyFont="1" applyFill="1" applyBorder="1" applyAlignment="1">
      <alignment horizontal="right" vertical="center"/>
    </xf>
    <xf numFmtId="169" fontId="40" fillId="2" borderId="40" xfId="21" applyNumberFormat="1" applyFont="1" applyFill="1" applyBorder="1" applyAlignment="1">
      <alignment vertical="center"/>
    </xf>
    <xf numFmtId="0" fontId="40" fillId="2" borderId="40" xfId="6" applyFont="1" applyFill="1" applyBorder="1" applyAlignment="1">
      <alignment horizontal="center" vertical="center" wrapText="1"/>
    </xf>
    <xf numFmtId="0" fontId="40" fillId="2" borderId="40" xfId="6" applyFont="1" applyFill="1" applyBorder="1" applyAlignment="1">
      <alignment horizontal="justify" vertical="center" wrapText="1"/>
    </xf>
    <xf numFmtId="171" fontId="40" fillId="2" borderId="40" xfId="23" applyNumberFormat="1" applyFont="1" applyFill="1" applyBorder="1" applyAlignment="1">
      <alignment horizontal="center" vertical="center"/>
    </xf>
    <xf numFmtId="171" fontId="36" fillId="13" borderId="42" xfId="17" applyNumberFormat="1" applyFont="1" applyFill="1" applyBorder="1" applyAlignment="1">
      <alignment horizontal="center" vertical="center"/>
    </xf>
    <xf numFmtId="0" fontId="36" fillId="13" borderId="40" xfId="6" applyFont="1" applyFill="1" applyBorder="1" applyAlignment="1">
      <alignment horizontal="center" vertical="center" wrapText="1"/>
    </xf>
    <xf numFmtId="0" fontId="36" fillId="2" borderId="0" xfId="6" applyFont="1" applyFill="1" applyAlignment="1">
      <alignment vertical="center"/>
    </xf>
    <xf numFmtId="0" fontId="36" fillId="0" borderId="0" xfId="6" applyFont="1" applyAlignment="1">
      <alignment vertical="center"/>
    </xf>
    <xf numFmtId="0" fontId="36" fillId="13" borderId="40" xfId="6" applyFont="1" applyFill="1" applyBorder="1" applyAlignment="1">
      <alignment horizontal="left" vertical="center"/>
    </xf>
    <xf numFmtId="0" fontId="36" fillId="13" borderId="39" xfId="6" applyFont="1" applyFill="1" applyBorder="1" applyAlignment="1">
      <alignment horizontal="left" vertical="center"/>
    </xf>
    <xf numFmtId="0" fontId="40" fillId="2" borderId="0" xfId="6" applyFont="1" applyFill="1" applyAlignment="1">
      <alignment horizontal="left" vertical="center" wrapText="1"/>
    </xf>
    <xf numFmtId="0" fontId="40" fillId="2" borderId="0" xfId="6" applyFont="1" applyFill="1" applyBorder="1" applyAlignment="1">
      <alignment horizontal="left" vertical="center" wrapText="1"/>
    </xf>
    <xf numFmtId="9" fontId="40" fillId="2" borderId="40" xfId="6" applyNumberFormat="1" applyFont="1" applyFill="1" applyBorder="1" applyAlignment="1">
      <alignment vertical="center"/>
    </xf>
    <xf numFmtId="0" fontId="40" fillId="0" borderId="40" xfId="6" applyFont="1" applyBorder="1" applyAlignment="1">
      <alignment vertical="center" wrapText="1"/>
    </xf>
    <xf numFmtId="167" fontId="40" fillId="2" borderId="40" xfId="16" applyNumberFormat="1" applyFont="1" applyFill="1" applyBorder="1" applyAlignment="1">
      <alignment vertical="center"/>
    </xf>
    <xf numFmtId="169" fontId="40" fillId="2" borderId="0" xfId="6" applyNumberFormat="1" applyFont="1" applyFill="1" applyAlignment="1">
      <alignment horizontal="center" vertical="center"/>
    </xf>
    <xf numFmtId="165" fontId="40" fillId="0" borderId="40" xfId="9" applyNumberFormat="1" applyFont="1" applyBorder="1" applyAlignment="1">
      <alignment horizontal="center" vertical="center"/>
    </xf>
    <xf numFmtId="0" fontId="40" fillId="2" borderId="41" xfId="6" applyFont="1" applyFill="1" applyBorder="1" applyAlignment="1">
      <alignment vertical="center"/>
    </xf>
    <xf numFmtId="165" fontId="23" fillId="0" borderId="40" xfId="9" applyNumberFormat="1" applyFont="1" applyBorder="1" applyAlignment="1">
      <alignment vertical="center"/>
    </xf>
    <xf numFmtId="0" fontId="40" fillId="2" borderId="40" xfId="6" applyFont="1" applyFill="1" applyBorder="1" applyAlignment="1">
      <alignment vertical="center" wrapText="1"/>
    </xf>
    <xf numFmtId="0" fontId="40" fillId="0" borderId="0" xfId="6" applyFont="1" applyFill="1" applyAlignment="1">
      <alignment vertical="center"/>
    </xf>
    <xf numFmtId="169" fontId="40" fillId="0" borderId="0" xfId="6" applyNumberFormat="1" applyFont="1" applyFill="1" applyAlignment="1">
      <alignment vertical="center"/>
    </xf>
    <xf numFmtId="169" fontId="36" fillId="13" borderId="39" xfId="21" applyNumberFormat="1" applyFont="1" applyFill="1" applyBorder="1" applyAlignment="1">
      <alignment horizontal="right" vertical="center"/>
    </xf>
    <xf numFmtId="0" fontId="40" fillId="0" borderId="0" xfId="20" applyFont="1" applyAlignment="1">
      <alignment vertical="center"/>
    </xf>
    <xf numFmtId="0" fontId="40" fillId="0" borderId="0" xfId="20" applyFont="1" applyAlignment="1">
      <alignment vertical="center" wrapText="1"/>
    </xf>
    <xf numFmtId="0" fontId="40" fillId="2" borderId="39" xfId="20" applyFont="1" applyFill="1" applyBorder="1" applyAlignment="1">
      <alignment horizontal="justify" vertical="center" wrapText="1"/>
    </xf>
    <xf numFmtId="0" fontId="40" fillId="13" borderId="40" xfId="20" applyFont="1" applyFill="1" applyBorder="1" applyAlignment="1">
      <alignment horizontal="center" vertical="center"/>
    </xf>
    <xf numFmtId="3" fontId="40" fillId="13" borderId="40" xfId="20" applyNumberFormat="1" applyFont="1" applyFill="1" applyBorder="1" applyAlignment="1">
      <alignment horizontal="center" vertical="center"/>
    </xf>
    <xf numFmtId="0" fontId="36" fillId="13" borderId="40" xfId="20" applyFont="1" applyFill="1" applyBorder="1" applyAlignment="1">
      <alignment horizontal="center" vertical="center"/>
    </xf>
    <xf numFmtId="0" fontId="40" fillId="0" borderId="40" xfId="20" applyFont="1" applyBorder="1" applyAlignment="1">
      <alignment vertical="center"/>
    </xf>
    <xf numFmtId="9" fontId="40" fillId="2" borderId="40" xfId="20" applyNumberFormat="1" applyFont="1" applyFill="1" applyBorder="1" applyAlignment="1">
      <alignment vertical="center"/>
    </xf>
    <xf numFmtId="3" fontId="40" fillId="13" borderId="41" xfId="20" applyNumberFormat="1" applyFont="1" applyFill="1" applyBorder="1" applyAlignment="1">
      <alignment vertical="center"/>
    </xf>
    <xf numFmtId="3" fontId="40" fillId="13" borderId="40" xfId="20" applyNumberFormat="1" applyFont="1" applyFill="1" applyBorder="1" applyAlignment="1">
      <alignment vertical="center"/>
    </xf>
    <xf numFmtId="0" fontId="40" fillId="13" borderId="40" xfId="20" applyFont="1" applyFill="1" applyBorder="1" applyAlignment="1">
      <alignment vertical="center"/>
    </xf>
    <xf numFmtId="0" fontId="40" fillId="2" borderId="40" xfId="20" applyFont="1" applyFill="1" applyBorder="1" applyAlignment="1">
      <alignment vertical="center"/>
    </xf>
    <xf numFmtId="0" fontId="40" fillId="2" borderId="0" xfId="20" applyFont="1" applyFill="1" applyAlignment="1">
      <alignment horizontal="justify" vertical="center"/>
    </xf>
    <xf numFmtId="0" fontId="40" fillId="2" borderId="39" xfId="20" applyFont="1" applyFill="1" applyBorder="1" applyAlignment="1">
      <alignment vertical="center" wrapText="1"/>
    </xf>
    <xf numFmtId="0" fontId="40" fillId="2" borderId="0" xfId="20" applyFont="1" applyFill="1" applyAlignment="1">
      <alignment vertical="center"/>
    </xf>
    <xf numFmtId="3" fontId="40" fillId="2" borderId="0" xfId="20" applyNumberFormat="1" applyFont="1" applyFill="1" applyAlignment="1">
      <alignment vertical="center"/>
    </xf>
    <xf numFmtId="0" fontId="40" fillId="2" borderId="0" xfId="20" applyFont="1" applyFill="1" applyBorder="1" applyAlignment="1">
      <alignment horizontal="justify" vertical="center" wrapText="1"/>
    </xf>
    <xf numFmtId="165" fontId="36" fillId="13" borderId="2" xfId="9" applyNumberFormat="1" applyFont="1" applyFill="1" applyBorder="1" applyAlignment="1">
      <alignment horizontal="center" vertical="center"/>
    </xf>
    <xf numFmtId="0" fontId="40" fillId="13" borderId="2" xfId="20" applyFont="1" applyFill="1" applyBorder="1" applyAlignment="1">
      <alignment horizontal="center" vertical="center"/>
    </xf>
    <xf numFmtId="3" fontId="40" fillId="13" borderId="41" xfId="20" applyNumberFormat="1" applyFont="1" applyFill="1" applyBorder="1" applyAlignment="1">
      <alignment horizontal="center" vertical="center"/>
    </xf>
    <xf numFmtId="165" fontId="40" fillId="0" borderId="43" xfId="9" applyNumberFormat="1" applyFont="1" applyBorder="1" applyAlignment="1">
      <alignment vertical="center"/>
    </xf>
    <xf numFmtId="169" fontId="40" fillId="0" borderId="0" xfId="20" applyNumberFormat="1" applyFont="1" applyAlignment="1">
      <alignment vertical="center"/>
    </xf>
    <xf numFmtId="0" fontId="40" fillId="2" borderId="0" xfId="20" applyFont="1" applyFill="1" applyAlignment="1">
      <alignment vertical="center" wrapText="1"/>
    </xf>
    <xf numFmtId="0" fontId="40" fillId="2" borderId="0" xfId="20" applyFont="1" applyFill="1" applyBorder="1" applyAlignment="1">
      <alignment vertical="center" wrapText="1"/>
    </xf>
    <xf numFmtId="0" fontId="36" fillId="13" borderId="40" xfId="20" applyFont="1" applyFill="1" applyBorder="1" applyAlignment="1">
      <alignment horizontal="left" vertical="center"/>
    </xf>
    <xf numFmtId="0" fontId="40" fillId="0" borderId="0" xfId="20" applyFont="1" applyFill="1" applyAlignment="1">
      <alignment vertical="center"/>
    </xf>
    <xf numFmtId="169" fontId="40" fillId="0" borderId="0" xfId="20" applyNumberFormat="1" applyFont="1" applyFill="1" applyAlignment="1">
      <alignment vertical="center"/>
    </xf>
    <xf numFmtId="3" fontId="40" fillId="0" borderId="0" xfId="20" applyNumberFormat="1" applyFont="1" applyAlignment="1">
      <alignment vertical="center"/>
    </xf>
    <xf numFmtId="0" fontId="40" fillId="0" borderId="0" xfId="20" applyFont="1" applyAlignment="1">
      <alignment horizontal="center" vertical="center"/>
    </xf>
    <xf numFmtId="0" fontId="36" fillId="13" borderId="40" xfId="20" applyFont="1" applyFill="1" applyBorder="1" applyAlignment="1">
      <alignment horizontal="center" vertical="center" wrapText="1"/>
    </xf>
    <xf numFmtId="0" fontId="36" fillId="2" borderId="0" xfId="20" applyFont="1" applyFill="1" applyAlignment="1">
      <alignment vertical="center"/>
    </xf>
    <xf numFmtId="0" fontId="23" fillId="0" borderId="2" xfId="5" applyFont="1" applyBorder="1" applyAlignment="1">
      <alignment wrapText="1"/>
    </xf>
    <xf numFmtId="0" fontId="27" fillId="2" borderId="0" xfId="5" applyFont="1" applyFill="1" applyAlignment="1">
      <alignment horizontal="justify" wrapText="1"/>
    </xf>
    <xf numFmtId="0" fontId="23" fillId="2" borderId="0" xfId="1" applyFont="1" applyFill="1" applyBorder="1" applyAlignment="1">
      <alignment horizontal="left"/>
    </xf>
    <xf numFmtId="165" fontId="23" fillId="0" borderId="0" xfId="16" applyNumberFormat="1" applyFont="1" applyBorder="1"/>
    <xf numFmtId="0" fontId="23" fillId="0" borderId="0" xfId="1" applyFont="1" applyBorder="1"/>
    <xf numFmtId="9" fontId="23" fillId="2" borderId="0" xfId="1" applyNumberFormat="1" applyFont="1" applyFill="1" applyBorder="1"/>
    <xf numFmtId="165" fontId="42" fillId="12" borderId="2" xfId="1" applyNumberFormat="1" applyFont="1" applyFill="1" applyBorder="1"/>
    <xf numFmtId="3" fontId="42" fillId="12" borderId="2" xfId="1" applyNumberFormat="1" applyFont="1" applyFill="1" applyBorder="1"/>
    <xf numFmtId="0" fontId="42" fillId="12" borderId="2" xfId="1" applyFont="1" applyFill="1" applyBorder="1"/>
    <xf numFmtId="0" fontId="21" fillId="12" borderId="2" xfId="1" applyFont="1" applyFill="1" applyBorder="1" applyAlignment="1">
      <alignment horizontal="left" wrapText="1"/>
    </xf>
    <xf numFmtId="0" fontId="23" fillId="0" borderId="0" xfId="5" applyFont="1" applyBorder="1"/>
    <xf numFmtId="0" fontId="30" fillId="2" borderId="0" xfId="5" applyFont="1" applyFill="1" applyBorder="1" applyAlignment="1">
      <alignment horizontal="justify" wrapText="1"/>
    </xf>
    <xf numFmtId="169" fontId="42" fillId="12" borderId="2" xfId="1" applyNumberFormat="1" applyFont="1" applyFill="1" applyBorder="1"/>
    <xf numFmtId="3" fontId="17" fillId="12" borderId="2" xfId="1" applyNumberFormat="1" applyFill="1" applyBorder="1"/>
    <xf numFmtId="0" fontId="17" fillId="12" borderId="2" xfId="1" applyFill="1" applyBorder="1"/>
    <xf numFmtId="165" fontId="23" fillId="0" borderId="0" xfId="5" applyNumberFormat="1" applyFont="1"/>
    <xf numFmtId="0" fontId="27" fillId="2" borderId="0" xfId="5" applyFont="1" applyFill="1" applyBorder="1" applyAlignment="1">
      <alignment horizontal="justify" wrapText="1"/>
    </xf>
    <xf numFmtId="0" fontId="27" fillId="2" borderId="1" xfId="5" applyFont="1" applyFill="1" applyBorder="1" applyAlignment="1">
      <alignment horizontal="justify" wrapText="1"/>
    </xf>
    <xf numFmtId="165" fontId="23" fillId="2" borderId="28" xfId="16" applyNumberFormat="1" applyFont="1" applyFill="1" applyBorder="1" applyAlignment="1">
      <alignment horizontal="right" vertical="center"/>
    </xf>
    <xf numFmtId="0" fontId="26" fillId="0" borderId="0" xfId="5" applyFont="1" applyFill="1"/>
    <xf numFmtId="0" fontId="39" fillId="0" borderId="0" xfId="1" applyFont="1" applyFill="1" applyAlignment="1"/>
    <xf numFmtId="9" fontId="23" fillId="0" borderId="2" xfId="1" applyNumberFormat="1" applyFont="1" applyBorder="1" applyAlignment="1">
      <alignment vertical="center"/>
    </xf>
    <xf numFmtId="0" fontId="29" fillId="0" borderId="0" xfId="5" applyFont="1" applyBorder="1"/>
    <xf numFmtId="0" fontId="29" fillId="0" borderId="6" xfId="0" applyFont="1" applyBorder="1" applyAlignment="1">
      <alignment wrapText="1"/>
    </xf>
    <xf numFmtId="0" fontId="30" fillId="0" borderId="0" xfId="5" applyFont="1"/>
    <xf numFmtId="169" fontId="28" fillId="12" borderId="2" xfId="14" applyNumberFormat="1" applyFont="1" applyFill="1" applyBorder="1" applyAlignment="1">
      <alignment horizontal="center"/>
    </xf>
    <xf numFmtId="0" fontId="30" fillId="12" borderId="2" xfId="5" applyFont="1" applyFill="1" applyBorder="1"/>
    <xf numFmtId="3" fontId="30" fillId="12" borderId="2" xfId="5" applyNumberFormat="1" applyFont="1" applyFill="1" applyBorder="1"/>
    <xf numFmtId="0" fontId="28" fillId="12" borderId="2" xfId="5" applyFont="1" applyFill="1" applyBorder="1" applyAlignment="1">
      <alignment horizontal="left"/>
    </xf>
    <xf numFmtId="3" fontId="22" fillId="12" borderId="2" xfId="5" applyNumberFormat="1" applyFont="1" applyFill="1" applyBorder="1"/>
    <xf numFmtId="0" fontId="22" fillId="12" borderId="2" xfId="5" applyFont="1" applyFill="1" applyBorder="1"/>
    <xf numFmtId="0" fontId="43" fillId="12" borderId="2" xfId="5" applyFont="1" applyFill="1" applyBorder="1" applyAlignment="1">
      <alignment horizontal="left"/>
    </xf>
    <xf numFmtId="0" fontId="40" fillId="0" borderId="40" xfId="6" applyFont="1" applyFill="1" applyBorder="1" applyAlignment="1">
      <alignment vertical="center" wrapText="1"/>
    </xf>
    <xf numFmtId="0" fontId="40" fillId="0" borderId="40" xfId="6" applyFont="1" applyFill="1" applyBorder="1" applyAlignment="1">
      <alignment vertical="center"/>
    </xf>
    <xf numFmtId="165" fontId="23" fillId="0" borderId="40" xfId="9" applyNumberFormat="1" applyFont="1" applyFill="1" applyBorder="1" applyAlignment="1">
      <alignment vertical="center"/>
    </xf>
    <xf numFmtId="9" fontId="40" fillId="0" borderId="40" xfId="6" applyNumberFormat="1" applyFont="1" applyFill="1" applyBorder="1" applyAlignment="1">
      <alignment vertical="center"/>
    </xf>
    <xf numFmtId="165" fontId="40" fillId="0" borderId="40" xfId="9" applyNumberFormat="1" applyFont="1" applyFill="1" applyBorder="1" applyAlignment="1">
      <alignment vertical="center"/>
    </xf>
    <xf numFmtId="10" fontId="16" fillId="2" borderId="0" xfId="0" applyNumberFormat="1" applyFont="1" applyFill="1"/>
    <xf numFmtId="165" fontId="44" fillId="10" borderId="2" xfId="16" applyNumberFormat="1" applyFont="1" applyFill="1" applyBorder="1" applyAlignment="1">
      <alignment horizontal="justify" vertical="center" wrapText="1"/>
    </xf>
    <xf numFmtId="10" fontId="44" fillId="10" borderId="2" xfId="19" applyNumberFormat="1" applyFont="1" applyFill="1" applyBorder="1" applyAlignment="1">
      <alignment horizontal="center" vertical="center" wrapText="1"/>
    </xf>
    <xf numFmtId="0" fontId="23" fillId="0" borderId="0" xfId="5" applyFont="1" applyAlignment="1">
      <alignment wrapText="1"/>
    </xf>
    <xf numFmtId="0" fontId="23" fillId="0" borderId="0" xfId="5" applyFont="1" applyAlignment="1">
      <alignment horizontal="justify" vertical="justify" wrapText="1"/>
    </xf>
    <xf numFmtId="0" fontId="27" fillId="4" borderId="2" xfId="5" applyFont="1" applyFill="1" applyBorder="1" applyAlignment="1">
      <alignment wrapText="1"/>
    </xf>
    <xf numFmtId="0" fontId="23" fillId="0" borderId="2" xfId="5" applyFont="1" applyBorder="1" applyAlignment="1">
      <alignment wrapText="1"/>
    </xf>
    <xf numFmtId="0" fontId="27" fillId="4" borderId="2" xfId="5" applyFont="1" applyFill="1" applyBorder="1" applyAlignment="1">
      <alignment horizontal="left" wrapText="1"/>
    </xf>
    <xf numFmtId="0" fontId="27" fillId="9" borderId="2" xfId="5" applyFont="1" applyFill="1" applyBorder="1" applyAlignment="1">
      <alignment horizontal="center" wrapText="1"/>
    </xf>
    <xf numFmtId="0" fontId="27" fillId="2" borderId="0" xfId="5" applyFont="1" applyFill="1" applyAlignment="1">
      <alignment horizontal="left" wrapText="1"/>
    </xf>
    <xf numFmtId="0" fontId="23" fillId="0" borderId="0" xfId="0" applyFont="1" applyAlignment="1">
      <alignment horizontal="left" wrapText="1"/>
    </xf>
    <xf numFmtId="0" fontId="36" fillId="2" borderId="0" xfId="20" applyFont="1" applyFill="1" applyAlignment="1">
      <alignment horizontal="left" vertical="center" wrapText="1"/>
    </xf>
    <xf numFmtId="165" fontId="44" fillId="10" borderId="2" xfId="16" applyNumberFormat="1" applyFont="1" applyFill="1" applyBorder="1" applyAlignment="1">
      <alignment horizontal="center" vertical="center" wrapText="1"/>
    </xf>
    <xf numFmtId="0" fontId="45" fillId="2" borderId="0" xfId="0" applyFont="1" applyFill="1" applyAlignment="1">
      <alignment horizontal="left" wrapText="1"/>
    </xf>
    <xf numFmtId="0" fontId="46" fillId="0" borderId="0" xfId="0" applyFont="1" applyAlignment="1">
      <alignment horizontal="left" wrapText="1"/>
    </xf>
    <xf numFmtId="165" fontId="35" fillId="12" borderId="2" xfId="16" applyNumberFormat="1" applyFont="1" applyFill="1" applyBorder="1" applyAlignment="1">
      <alignment vertical="center" wrapText="1"/>
    </xf>
    <xf numFmtId="165" fontId="19" fillId="2" borderId="2" xfId="16" applyNumberFormat="1" applyFont="1" applyFill="1" applyBorder="1" applyAlignment="1">
      <alignment vertical="center" wrapText="1"/>
    </xf>
    <xf numFmtId="0" fontId="41" fillId="2" borderId="0" xfId="0" applyFont="1" applyFill="1" applyAlignment="1">
      <alignment horizontal="left" wrapText="1"/>
    </xf>
    <xf numFmtId="0" fontId="44" fillId="0" borderId="0" xfId="0" applyFont="1" applyAlignment="1">
      <alignment horizontal="left" wrapText="1"/>
    </xf>
    <xf numFmtId="0" fontId="41" fillId="2" borderId="0" xfId="0" applyFont="1" applyFill="1" applyAlignment="1">
      <alignment vertical="justify" wrapText="1"/>
    </xf>
    <xf numFmtId="0" fontId="16" fillId="2" borderId="0" xfId="0" applyFont="1" applyFill="1" applyAlignment="1">
      <alignment vertical="justify"/>
    </xf>
    <xf numFmtId="165" fontId="47" fillId="0" borderId="2" xfId="0" applyNumberFormat="1" applyFont="1" applyBorder="1"/>
    <xf numFmtId="0" fontId="25" fillId="0" borderId="0" xfId="0" applyFont="1" applyBorder="1" applyAlignment="1">
      <alignment horizontal="left" wrapText="1"/>
    </xf>
    <xf numFmtId="165" fontId="25" fillId="0" borderId="0" xfId="11" applyNumberFormat="1" applyFont="1" applyFill="1" applyBorder="1" applyAlignment="1">
      <alignment horizontal="center"/>
    </xf>
    <xf numFmtId="165" fontId="25" fillId="0" borderId="0" xfId="0" applyNumberFormat="1" applyFont="1" applyBorder="1" applyAlignment="1">
      <alignment horizontal="center"/>
    </xf>
    <xf numFmtId="168" fontId="25" fillId="0" borderId="0" xfId="0" applyNumberFormat="1" applyFont="1" applyBorder="1"/>
    <xf numFmtId="9" fontId="25" fillId="0" borderId="0" xfId="0" applyNumberFormat="1" applyFont="1" applyBorder="1"/>
    <xf numFmtId="165" fontId="47" fillId="0" borderId="0" xfId="0" applyNumberFormat="1" applyFont="1" applyBorder="1"/>
    <xf numFmtId="0" fontId="30" fillId="2" borderId="2" xfId="1" applyFont="1" applyFill="1" applyBorder="1" applyAlignment="1">
      <alignment vertical="center"/>
    </xf>
    <xf numFmtId="9" fontId="30" fillId="2" borderId="2" xfId="1" applyNumberFormat="1" applyFont="1" applyFill="1" applyBorder="1" applyAlignment="1">
      <alignment vertical="center"/>
    </xf>
    <xf numFmtId="0" fontId="30" fillId="2" borderId="2" xfId="0" applyFont="1" applyFill="1" applyBorder="1" applyAlignment="1">
      <alignment vertical="center"/>
    </xf>
    <xf numFmtId="9" fontId="30" fillId="2" borderId="2" xfId="0" applyNumberFormat="1" applyFont="1" applyFill="1" applyBorder="1"/>
    <xf numFmtId="0" fontId="27" fillId="9" borderId="2" xfId="1" applyFont="1" applyFill="1" applyBorder="1" applyAlignment="1">
      <alignment horizontal="center" wrapText="1"/>
    </xf>
    <xf numFmtId="0" fontId="23" fillId="0" borderId="2" xfId="6" applyFont="1" applyBorder="1" applyAlignment="1">
      <alignment horizontal="center"/>
    </xf>
    <xf numFmtId="1" fontId="23" fillId="0" borderId="2" xfId="6" applyNumberFormat="1" applyFont="1" applyBorder="1" applyAlignment="1">
      <alignment horizontal="center"/>
    </xf>
    <xf numFmtId="0" fontId="23" fillId="0" borderId="2" xfId="6" applyFont="1" applyBorder="1"/>
    <xf numFmtId="165" fontId="23" fillId="0" borderId="2" xfId="6" applyNumberFormat="1" applyFont="1" applyBorder="1"/>
    <xf numFmtId="166" fontId="23" fillId="0" borderId="2" xfId="6" applyNumberFormat="1" applyFont="1" applyBorder="1" applyAlignment="1">
      <alignment horizontal="center"/>
    </xf>
    <xf numFmtId="0" fontId="23" fillId="0" borderId="2" xfId="6" applyFont="1" applyBorder="1" applyAlignment="1">
      <alignment horizontal="left"/>
    </xf>
    <xf numFmtId="0" fontId="49" fillId="0" borderId="0" xfId="6" applyFont="1"/>
    <xf numFmtId="0" fontId="23" fillId="0" borderId="2" xfId="6" applyFont="1" applyBorder="1" applyAlignment="1">
      <alignment wrapText="1"/>
    </xf>
    <xf numFmtId="41" fontId="23" fillId="0" borderId="2" xfId="6" applyNumberFormat="1" applyFont="1" applyBorder="1"/>
    <xf numFmtId="3" fontId="23" fillId="0" borderId="2" xfId="6" applyNumberFormat="1" applyFont="1" applyBorder="1"/>
    <xf numFmtId="0" fontId="23" fillId="2" borderId="2" xfId="6" applyFont="1" applyFill="1" applyBorder="1"/>
    <xf numFmtId="3" fontId="23" fillId="2" borderId="2" xfId="6" applyNumberFormat="1" applyFont="1" applyFill="1" applyBorder="1"/>
    <xf numFmtId="0" fontId="27" fillId="2" borderId="2" xfId="6" applyFont="1" applyFill="1" applyBorder="1"/>
    <xf numFmtId="0" fontId="26" fillId="14" borderId="2" xfId="0" applyFont="1" applyFill="1" applyBorder="1" applyAlignment="1">
      <alignment horizontal="left"/>
    </xf>
    <xf numFmtId="0" fontId="26" fillId="14" borderId="2" xfId="0" applyFont="1" applyFill="1" applyBorder="1" applyAlignment="1">
      <alignment horizontal="center"/>
    </xf>
    <xf numFmtId="3" fontId="25" fillId="0" borderId="2" xfId="0" applyNumberFormat="1" applyFont="1" applyBorder="1" applyAlignment="1">
      <alignment wrapText="1"/>
    </xf>
    <xf numFmtId="3" fontId="25" fillId="0" borderId="2" xfId="0" applyNumberFormat="1" applyFont="1" applyBorder="1" applyAlignment="1">
      <alignment horizontal="center"/>
    </xf>
    <xf numFmtId="3" fontId="26" fillId="14" borderId="2" xfId="0" applyNumberFormat="1" applyFont="1" applyFill="1" applyBorder="1" applyAlignment="1">
      <alignment horizontal="center"/>
    </xf>
    <xf numFmtId="0" fontId="25" fillId="0" borderId="0" xfId="0" applyFont="1" applyAlignment="1">
      <alignment horizontal="center"/>
    </xf>
    <xf numFmtId="0" fontId="30" fillId="0" borderId="2" xfId="1" applyFont="1" applyBorder="1"/>
    <xf numFmtId="0" fontId="30" fillId="0" borderId="0" xfId="1" applyFont="1"/>
    <xf numFmtId="0" fontId="30" fillId="0" borderId="3" xfId="1" applyFont="1" applyBorder="1"/>
    <xf numFmtId="165" fontId="23" fillId="4" borderId="2" xfId="8" applyNumberFormat="1" applyFont="1" applyFill="1" applyBorder="1"/>
    <xf numFmtId="0" fontId="30" fillId="4" borderId="3" xfId="1" applyFont="1" applyFill="1" applyBorder="1"/>
    <xf numFmtId="165" fontId="23" fillId="2" borderId="2" xfId="8" applyNumberFormat="1" applyFont="1" applyFill="1" applyBorder="1"/>
    <xf numFmtId="9" fontId="30" fillId="2" borderId="3" xfId="1" applyNumberFormat="1" applyFont="1" applyFill="1" applyBorder="1"/>
    <xf numFmtId="9" fontId="30" fillId="2" borderId="2" xfId="1" applyNumberFormat="1" applyFont="1" applyFill="1" applyBorder="1"/>
    <xf numFmtId="165" fontId="30" fillId="0" borderId="2" xfId="1" applyNumberFormat="1" applyFont="1" applyBorder="1"/>
    <xf numFmtId="9" fontId="30" fillId="0" borderId="2" xfId="1" applyNumberFormat="1" applyFont="1" applyBorder="1"/>
    <xf numFmtId="165" fontId="27" fillId="4" borderId="2" xfId="8" applyNumberFormat="1" applyFont="1" applyFill="1" applyBorder="1"/>
    <xf numFmtId="9" fontId="30" fillId="0" borderId="2" xfId="19" applyFont="1" applyBorder="1"/>
    <xf numFmtId="165" fontId="50" fillId="4" borderId="2" xfId="8" applyNumberFormat="1" applyFont="1" applyFill="1" applyBorder="1"/>
    <xf numFmtId="0" fontId="23" fillId="0" borderId="0" xfId="0" applyFont="1" applyBorder="1" applyAlignment="1">
      <alignment horizontal="left" wrapText="1"/>
    </xf>
    <xf numFmtId="165" fontId="23" fillId="0" borderId="0" xfId="11" applyNumberFormat="1" applyFont="1" applyBorder="1" applyAlignment="1">
      <alignment horizontal="center"/>
    </xf>
    <xf numFmtId="165" fontId="23" fillId="0" borderId="0" xfId="0" applyNumberFormat="1" applyFont="1" applyBorder="1" applyAlignment="1">
      <alignment horizontal="center"/>
    </xf>
    <xf numFmtId="9" fontId="23" fillId="0" borderId="0" xfId="0" applyNumberFormat="1" applyFont="1" applyBorder="1"/>
    <xf numFmtId="165" fontId="23" fillId="0" borderId="0" xfId="0" applyNumberFormat="1" applyFont="1" applyBorder="1"/>
    <xf numFmtId="0" fontId="27" fillId="4" borderId="5" xfId="0" applyFont="1" applyFill="1" applyBorder="1"/>
    <xf numFmtId="0" fontId="23" fillId="4" borderId="2" xfId="10" applyFont="1" applyFill="1" applyBorder="1"/>
    <xf numFmtId="0" fontId="23" fillId="0" borderId="0" xfId="0" applyFont="1" applyAlignment="1">
      <alignment vertical="center"/>
    </xf>
    <xf numFmtId="165" fontId="23" fillId="0" borderId="0" xfId="9" applyNumberFormat="1" applyFont="1" applyBorder="1" applyAlignment="1">
      <alignment vertical="center"/>
    </xf>
    <xf numFmtId="0" fontId="23" fillId="0" borderId="0" xfId="5" applyFont="1" applyAlignment="1">
      <alignment vertical="center"/>
    </xf>
    <xf numFmtId="0" fontId="23" fillId="0" borderId="20" xfId="0" applyFont="1" applyBorder="1" applyAlignment="1">
      <alignment vertical="center" wrapText="1"/>
    </xf>
    <xf numFmtId="165" fontId="23" fillId="0" borderId="20" xfId="9" applyNumberFormat="1" applyFont="1" applyBorder="1" applyAlignment="1">
      <alignment vertical="center"/>
    </xf>
    <xf numFmtId="0" fontId="23" fillId="0" borderId="19" xfId="0" applyFont="1" applyBorder="1" applyAlignment="1">
      <alignment vertical="center"/>
    </xf>
    <xf numFmtId="0" fontId="23" fillId="0" borderId="19" xfId="0" applyFont="1" applyBorder="1" applyAlignment="1">
      <alignment horizontal="left" vertical="center" wrapText="1"/>
    </xf>
    <xf numFmtId="165" fontId="23" fillId="0" borderId="19" xfId="9" applyNumberFormat="1" applyFont="1" applyBorder="1" applyAlignment="1">
      <alignment horizontal="center" vertical="center"/>
    </xf>
    <xf numFmtId="165" fontId="23" fillId="0" borderId="19" xfId="0" applyNumberFormat="1" applyFont="1" applyBorder="1" applyAlignment="1">
      <alignment horizontal="center" vertical="center"/>
    </xf>
    <xf numFmtId="9" fontId="23" fillId="0" borderId="19" xfId="0" applyNumberFormat="1" applyFont="1" applyBorder="1" applyAlignment="1">
      <alignment vertical="center"/>
    </xf>
    <xf numFmtId="165" fontId="23" fillId="0" borderId="19" xfId="9" applyNumberFormat="1" applyFont="1" applyBorder="1" applyAlignment="1">
      <alignment vertical="center"/>
    </xf>
    <xf numFmtId="0" fontId="23" fillId="0" borderId="19" xfId="0" applyFont="1" applyBorder="1" applyAlignment="1">
      <alignment horizontal="left" vertical="center"/>
    </xf>
    <xf numFmtId="168" fontId="23" fillId="0" borderId="19" xfId="0" applyNumberFormat="1" applyFont="1" applyBorder="1" applyAlignment="1">
      <alignment vertical="center"/>
    </xf>
    <xf numFmtId="167" fontId="23" fillId="0" borderId="19" xfId="8" applyNumberFormat="1" applyFont="1" applyBorder="1" applyAlignment="1">
      <alignment horizontal="left" vertical="center" indent="2"/>
    </xf>
    <xf numFmtId="167" fontId="23" fillId="0" borderId="19" xfId="8" applyNumberFormat="1" applyFont="1" applyBorder="1" applyAlignment="1">
      <alignment vertical="center"/>
    </xf>
    <xf numFmtId="0" fontId="23" fillId="2" borderId="0" xfId="6" applyFont="1" applyFill="1"/>
    <xf numFmtId="0" fontId="23" fillId="0" borderId="21" xfId="0" applyFont="1" applyBorder="1" applyAlignment="1">
      <alignment horizontal="left" vertical="center" wrapText="1"/>
    </xf>
    <xf numFmtId="0" fontId="23" fillId="2" borderId="19" xfId="6" applyFont="1" applyFill="1" applyBorder="1" applyAlignment="1">
      <alignment horizontal="center"/>
    </xf>
    <xf numFmtId="165" fontId="23" fillId="2" borderId="19" xfId="6" applyNumberFormat="1" applyFont="1" applyFill="1" applyBorder="1" applyAlignment="1">
      <alignment horizontal="center"/>
    </xf>
    <xf numFmtId="1" fontId="23" fillId="2" borderId="19" xfId="6" applyNumberFormat="1" applyFont="1" applyFill="1" applyBorder="1" applyAlignment="1">
      <alignment horizontal="center"/>
    </xf>
    <xf numFmtId="0" fontId="23" fillId="2" borderId="19" xfId="6" applyFont="1" applyFill="1" applyBorder="1"/>
    <xf numFmtId="165" fontId="23" fillId="2" borderId="19" xfId="6" applyNumberFormat="1" applyFont="1" applyFill="1" applyBorder="1"/>
    <xf numFmtId="166" fontId="23" fillId="2" borderId="19" xfId="6" applyNumberFormat="1" applyFont="1" applyFill="1" applyBorder="1" applyAlignment="1">
      <alignment horizontal="center"/>
    </xf>
    <xf numFmtId="165" fontId="23" fillId="0" borderId="2" xfId="16" applyNumberFormat="1" applyFont="1" applyBorder="1" applyAlignment="1">
      <alignment horizontal="center"/>
    </xf>
    <xf numFmtId="0" fontId="27" fillId="4" borderId="5" xfId="0" applyFont="1" applyFill="1" applyBorder="1" applyAlignment="1">
      <alignment horizontal="center" vertical="center" wrapText="1"/>
    </xf>
    <xf numFmtId="0" fontId="23" fillId="0" borderId="0" xfId="6" applyFont="1" applyBorder="1"/>
    <xf numFmtId="165" fontId="47" fillId="0" borderId="19" xfId="0" applyNumberFormat="1" applyFont="1" applyBorder="1" applyAlignment="1">
      <alignment vertical="center"/>
    </xf>
    <xf numFmtId="165" fontId="47" fillId="0" borderId="2" xfId="0" applyNumberFormat="1" applyFont="1" applyBorder="1" applyAlignment="1">
      <alignment horizontal="center"/>
    </xf>
    <xf numFmtId="0" fontId="23" fillId="0" borderId="0" xfId="0" applyFont="1" applyAlignment="1">
      <alignment horizontal="left" vertical="center" wrapText="1"/>
    </xf>
    <xf numFmtId="0" fontId="24" fillId="2" borderId="0" xfId="5" applyFont="1" applyFill="1" applyAlignment="1">
      <alignment vertical="center"/>
    </xf>
    <xf numFmtId="0" fontId="23" fillId="0" borderId="0" xfId="0" applyFont="1" applyBorder="1" applyAlignment="1">
      <alignment horizontal="left" vertical="center" wrapText="1"/>
    </xf>
    <xf numFmtId="165" fontId="23" fillId="0" borderId="0" xfId="9" applyNumberFormat="1" applyFont="1" applyBorder="1" applyAlignment="1">
      <alignment horizontal="center" vertical="center"/>
    </xf>
    <xf numFmtId="165" fontId="23" fillId="0" borderId="0" xfId="0" applyNumberFormat="1" applyFont="1" applyBorder="1" applyAlignment="1">
      <alignment horizontal="center" vertical="center"/>
    </xf>
    <xf numFmtId="167" fontId="23" fillId="0" borderId="0" xfId="8" applyNumberFormat="1" applyFont="1" applyBorder="1" applyAlignment="1">
      <alignment horizontal="left" vertical="center" indent="2"/>
    </xf>
    <xf numFmtId="167" fontId="23" fillId="0" borderId="0" xfId="8" applyNumberFormat="1" applyFont="1" applyBorder="1" applyAlignment="1">
      <alignment vertical="center"/>
    </xf>
    <xf numFmtId="165" fontId="47" fillId="0" borderId="0" xfId="0" applyNumberFormat="1" applyFont="1" applyBorder="1" applyAlignment="1">
      <alignment vertical="center"/>
    </xf>
    <xf numFmtId="0" fontId="24" fillId="0" borderId="2" xfId="5" applyFont="1" applyBorder="1" applyAlignment="1">
      <alignment vertical="center"/>
    </xf>
    <xf numFmtId="165" fontId="24" fillId="2" borderId="2" xfId="8" applyNumberFormat="1" applyFont="1" applyFill="1" applyBorder="1" applyAlignment="1">
      <alignment vertical="center"/>
    </xf>
    <xf numFmtId="165" fontId="48" fillId="2" borderId="2" xfId="8" applyNumberFormat="1" applyFont="1" applyFill="1" applyBorder="1" applyAlignment="1">
      <alignment vertical="center"/>
    </xf>
    <xf numFmtId="167" fontId="47" fillId="0" borderId="19" xfId="8" applyNumberFormat="1" applyFont="1" applyBorder="1" applyAlignment="1">
      <alignment horizontal="left" vertical="center" indent="2"/>
    </xf>
    <xf numFmtId="165" fontId="47" fillId="2" borderId="19" xfId="6" applyNumberFormat="1" applyFont="1" applyFill="1" applyBorder="1"/>
    <xf numFmtId="41" fontId="47" fillId="0" borderId="2" xfId="6" applyNumberFormat="1" applyFont="1" applyBorder="1"/>
    <xf numFmtId="0" fontId="27" fillId="4" borderId="5" xfId="0" applyFont="1" applyFill="1" applyBorder="1" applyAlignment="1">
      <alignment horizontal="left" vertical="center" wrapText="1"/>
    </xf>
    <xf numFmtId="41" fontId="47" fillId="0" borderId="2" xfId="2" applyFont="1" applyBorder="1"/>
    <xf numFmtId="3" fontId="47" fillId="0" borderId="2" xfId="6" applyNumberFormat="1" applyFont="1" applyBorder="1"/>
    <xf numFmtId="3" fontId="47" fillId="2" borderId="2" xfId="6" applyNumberFormat="1" applyFont="1" applyFill="1" applyBorder="1"/>
    <xf numFmtId="165" fontId="47" fillId="0" borderId="2" xfId="6" applyNumberFormat="1" applyFont="1" applyBorder="1"/>
    <xf numFmtId="9" fontId="23" fillId="2" borderId="2" xfId="19" applyFont="1" applyFill="1" applyBorder="1" applyAlignment="1">
      <alignment horizontal="center"/>
    </xf>
    <xf numFmtId="0" fontId="23" fillId="2" borderId="2" xfId="1" applyFont="1" applyFill="1" applyBorder="1" applyAlignment="1">
      <alignment horizontal="center"/>
    </xf>
    <xf numFmtId="0" fontId="36" fillId="0" borderId="0" xfId="20" applyFont="1" applyAlignment="1">
      <alignment vertical="center"/>
    </xf>
    <xf numFmtId="168" fontId="23" fillId="0" borderId="0" xfId="0" applyNumberFormat="1" applyFont="1" applyBorder="1"/>
    <xf numFmtId="0" fontId="8" fillId="0" borderId="0" xfId="28"/>
    <xf numFmtId="0" fontId="52" fillId="0" borderId="0" xfId="28" applyFont="1" applyAlignment="1">
      <alignment horizontal="center" vertical="center"/>
    </xf>
    <xf numFmtId="0" fontId="52" fillId="0" borderId="0" xfId="28" applyFont="1" applyAlignment="1">
      <alignment horizontal="center" vertical="center" wrapText="1"/>
    </xf>
    <xf numFmtId="0" fontId="22" fillId="0" borderId="0" xfId="28" applyFont="1"/>
    <xf numFmtId="0" fontId="22" fillId="0" borderId="0" xfId="28" applyFont="1" applyAlignment="1">
      <alignment horizontal="justify"/>
    </xf>
    <xf numFmtId="0" fontId="22" fillId="0" borderId="0" xfId="28" applyFont="1" applyAlignment="1">
      <alignment wrapText="1"/>
    </xf>
    <xf numFmtId="0" fontId="43" fillId="0" borderId="2" xfId="4" applyFont="1" applyBorder="1" applyAlignment="1">
      <alignment horizontal="left" vertical="center"/>
    </xf>
    <xf numFmtId="0" fontId="22" fillId="0" borderId="2" xfId="4" applyFont="1" applyBorder="1" applyAlignment="1">
      <alignment horizontal="left" vertical="center"/>
    </xf>
    <xf numFmtId="0" fontId="8" fillId="0" borderId="2" xfId="28" applyBorder="1" applyAlignment="1">
      <alignment horizontal="left" vertical="center"/>
    </xf>
    <xf numFmtId="0" fontId="8" fillId="0" borderId="0" xfId="28" applyAlignment="1">
      <alignment horizontal="left" vertical="center"/>
    </xf>
    <xf numFmtId="0" fontId="8" fillId="0" borderId="0" xfId="28" applyAlignment="1">
      <alignment horizontal="justify"/>
    </xf>
    <xf numFmtId="0" fontId="8" fillId="0" borderId="0" xfId="28" applyAlignment="1">
      <alignment wrapText="1"/>
    </xf>
    <xf numFmtId="0" fontId="21" fillId="5" borderId="2" xfId="28" applyFont="1" applyFill="1" applyBorder="1" applyAlignment="1">
      <alignment horizontal="center"/>
    </xf>
    <xf numFmtId="0" fontId="8" fillId="0" borderId="0" xfId="28" applyAlignment="1">
      <alignment horizontal="center" wrapText="1"/>
    </xf>
    <xf numFmtId="0" fontId="21" fillId="5" borderId="5" xfId="28" applyFont="1" applyFill="1" applyBorder="1" applyAlignment="1">
      <alignment horizontal="center"/>
    </xf>
    <xf numFmtId="0" fontId="8" fillId="0" borderId="0" xfId="28" applyAlignment="1">
      <alignment horizontal="justify" vertical="top"/>
    </xf>
    <xf numFmtId="0" fontId="8" fillId="0" borderId="0" xfId="28" applyAlignment="1">
      <alignment vertical="top" wrapText="1"/>
    </xf>
    <xf numFmtId="0" fontId="8" fillId="0" borderId="0" xfId="28" applyAlignment="1">
      <alignment vertical="top"/>
    </xf>
    <xf numFmtId="0" fontId="21" fillId="5" borderId="2" xfId="28" applyFont="1" applyFill="1" applyBorder="1" applyAlignment="1">
      <alignment horizontal="left"/>
    </xf>
    <xf numFmtId="0" fontId="21" fillId="5" borderId="5" xfId="28" applyFont="1" applyFill="1" applyBorder="1" applyAlignment="1">
      <alignment horizontal="left"/>
    </xf>
    <xf numFmtId="0" fontId="22" fillId="0" borderId="2" xfId="4" applyFont="1" applyBorder="1" applyAlignment="1">
      <alignment horizontal="justify" vertical="top" wrapText="1"/>
    </xf>
    <xf numFmtId="0" fontId="8" fillId="0" borderId="0" xfId="28" applyAlignment="1">
      <alignment horizontal="left" vertical="center" wrapText="1"/>
    </xf>
    <xf numFmtId="0" fontId="8" fillId="0" borderId="4" xfId="28" applyBorder="1" applyAlignment="1">
      <alignment horizontal="left" vertical="center" wrapText="1"/>
    </xf>
    <xf numFmtId="0" fontId="8" fillId="0" borderId="2" xfId="28" applyBorder="1" applyAlignment="1">
      <alignment horizontal="left" vertical="center" wrapText="1"/>
    </xf>
    <xf numFmtId="0" fontId="8" fillId="0" borderId="0" xfId="28" applyBorder="1" applyAlignment="1">
      <alignment horizontal="left" vertical="center"/>
    </xf>
    <xf numFmtId="0" fontId="22" fillId="0" borderId="0" xfId="4" applyFont="1" applyBorder="1" applyAlignment="1">
      <alignment horizontal="left" vertical="top" wrapText="1"/>
    </xf>
    <xf numFmtId="0" fontId="8" fillId="0" borderId="0" xfId="28" applyBorder="1" applyAlignment="1">
      <alignment horizontal="left" vertical="top" wrapText="1"/>
    </xf>
    <xf numFmtId="0" fontId="8" fillId="0" borderId="0" xfId="28" applyBorder="1" applyAlignment="1">
      <alignment horizontal="justify"/>
    </xf>
    <xf numFmtId="0" fontId="7" fillId="0" borderId="2" xfId="28" applyFont="1" applyBorder="1" applyAlignment="1">
      <alignment horizontal="left" vertical="center"/>
    </xf>
    <xf numFmtId="0" fontId="6" fillId="0" borderId="2" xfId="28" applyFont="1" applyBorder="1" applyAlignment="1">
      <alignment horizontal="left" vertical="center" wrapText="1"/>
    </xf>
    <xf numFmtId="0" fontId="22" fillId="0" borderId="0" xfId="4" applyFont="1" applyBorder="1" applyAlignment="1">
      <alignment horizontal="justify" vertical="top" wrapText="1"/>
    </xf>
    <xf numFmtId="0" fontId="6" fillId="0" borderId="2" xfId="28" applyFont="1" applyBorder="1" applyAlignment="1">
      <alignment horizontal="left" vertical="center"/>
    </xf>
    <xf numFmtId="0" fontId="22" fillId="0" borderId="2" xfId="4" applyFont="1" applyBorder="1" applyAlignment="1">
      <alignment horizontal="justify" vertical="top" wrapText="1"/>
    </xf>
    <xf numFmtId="0" fontId="22" fillId="0" borderId="0" xfId="4" applyFont="1" applyBorder="1" applyAlignment="1">
      <alignment horizontal="justify" vertical="top" wrapText="1"/>
    </xf>
    <xf numFmtId="0" fontId="8" fillId="0" borderId="0" xfId="28" applyBorder="1" applyAlignment="1">
      <alignment horizontal="justify" vertical="top" wrapText="1"/>
    </xf>
    <xf numFmtId="0" fontId="22" fillId="0" borderId="2" xfId="4" applyFont="1" applyBorder="1" applyAlignment="1">
      <alignment horizontal="justify" vertical="top" wrapText="1"/>
    </xf>
    <xf numFmtId="0" fontId="5" fillId="0" borderId="2" xfId="28" applyFont="1" applyBorder="1" applyAlignment="1">
      <alignment horizontal="left" vertical="center" wrapText="1"/>
    </xf>
    <xf numFmtId="0" fontId="5" fillId="15" borderId="0" xfId="28" applyFont="1" applyFill="1" applyAlignment="1">
      <alignment horizontal="justify"/>
    </xf>
    <xf numFmtId="165" fontId="8" fillId="0" borderId="0" xfId="16" applyNumberFormat="1" applyFont="1" applyAlignment="1">
      <alignment horizontal="justify"/>
    </xf>
    <xf numFmtId="0" fontId="8" fillId="0" borderId="0" xfId="28" applyBorder="1" applyAlignment="1">
      <alignment horizontal="left" vertical="center" wrapText="1"/>
    </xf>
    <xf numFmtId="0" fontId="19" fillId="2" borderId="2" xfId="0" applyFont="1" applyFill="1" applyBorder="1" applyAlignment="1">
      <alignment vertical="justify" wrapText="1"/>
    </xf>
    <xf numFmtId="0" fontId="30" fillId="2" borderId="6" xfId="5" applyFont="1" applyFill="1" applyBorder="1" applyAlignment="1">
      <alignment horizontal="justify" wrapText="1"/>
    </xf>
    <xf numFmtId="0" fontId="26" fillId="16" borderId="0" xfId="5" applyFont="1" applyFill="1"/>
    <xf numFmtId="9" fontId="16" fillId="2" borderId="0" xfId="19" applyFont="1" applyFill="1"/>
    <xf numFmtId="0" fontId="27" fillId="0" borderId="0" xfId="29" applyFont="1"/>
    <xf numFmtId="0" fontId="23" fillId="0" borderId="0" xfId="29" applyFont="1"/>
    <xf numFmtId="0" fontId="27" fillId="2" borderId="0" xfId="29" applyFont="1" applyFill="1"/>
    <xf numFmtId="0" fontId="23" fillId="2" borderId="0" xfId="29" applyFont="1" applyFill="1"/>
    <xf numFmtId="0" fontId="26" fillId="0" borderId="0" xfId="29" applyFont="1"/>
    <xf numFmtId="0" fontId="26" fillId="16" borderId="0" xfId="29" applyFont="1" applyFill="1"/>
    <xf numFmtId="0" fontId="23" fillId="8" borderId="0" xfId="29" applyFont="1" applyFill="1"/>
    <xf numFmtId="0" fontId="27" fillId="0" borderId="5" xfId="29" applyFont="1" applyBorder="1" applyAlignment="1">
      <alignment horizontal="center"/>
    </xf>
    <xf numFmtId="0" fontId="23" fillId="2" borderId="0" xfId="29" applyFont="1" applyFill="1" applyAlignment="1">
      <alignment horizontal="center" vertical="center"/>
    </xf>
    <xf numFmtId="0" fontId="27" fillId="13" borderId="2" xfId="29" applyFont="1" applyFill="1" applyBorder="1" applyAlignment="1">
      <alignment horizontal="center" vertical="center"/>
    </xf>
    <xf numFmtId="0" fontId="36" fillId="13" borderId="2" xfId="29" applyFont="1" applyFill="1" applyBorder="1" applyAlignment="1">
      <alignment horizontal="center" vertical="center"/>
    </xf>
    <xf numFmtId="0" fontId="23" fillId="0" borderId="2" xfId="29" applyFont="1" applyBorder="1" applyAlignment="1">
      <alignment horizontal="center" vertical="center"/>
    </xf>
    <xf numFmtId="0" fontId="30" fillId="2" borderId="28" xfId="29" applyFont="1" applyFill="1" applyBorder="1" applyAlignment="1">
      <alignment horizontal="center" vertical="center" wrapText="1"/>
    </xf>
    <xf numFmtId="169" fontId="30" fillId="2" borderId="28" xfId="29" applyNumberFormat="1" applyFont="1" applyFill="1" applyBorder="1" applyAlignment="1">
      <alignment horizontal="center" vertical="center" wrapText="1"/>
    </xf>
    <xf numFmtId="0" fontId="27" fillId="13" borderId="2" xfId="29" applyFont="1" applyFill="1" applyBorder="1" applyAlignment="1">
      <alignment horizontal="center"/>
    </xf>
    <xf numFmtId="0" fontId="23" fillId="0" borderId="0" xfId="29" applyFont="1" applyAlignment="1">
      <alignment horizontal="center"/>
    </xf>
    <xf numFmtId="0" fontId="23" fillId="2" borderId="0" xfId="29" applyFont="1" applyFill="1" applyAlignment="1">
      <alignment wrapText="1"/>
    </xf>
    <xf numFmtId="3" fontId="23" fillId="2" borderId="0" xfId="29" applyNumberFormat="1" applyFont="1" applyFill="1"/>
    <xf numFmtId="0" fontId="23" fillId="0" borderId="2" xfId="29" applyFont="1" applyBorder="1"/>
    <xf numFmtId="165" fontId="23" fillId="0" borderId="0" xfId="31" applyNumberFormat="1" applyFont="1"/>
    <xf numFmtId="0" fontId="23" fillId="0" borderId="2" xfId="29" applyFont="1" applyBorder="1" applyAlignment="1">
      <alignment wrapText="1"/>
    </xf>
    <xf numFmtId="3" fontId="23" fillId="0" borderId="2" xfId="29" applyNumberFormat="1" applyFont="1" applyBorder="1"/>
    <xf numFmtId="9" fontId="23" fillId="0" borderId="2" xfId="29" applyNumberFormat="1" applyFont="1" applyBorder="1"/>
    <xf numFmtId="165" fontId="23" fillId="2" borderId="0" xfId="31" applyNumberFormat="1" applyFont="1" applyFill="1"/>
    <xf numFmtId="0" fontId="37" fillId="2" borderId="0" xfId="29" applyFont="1" applyFill="1"/>
    <xf numFmtId="0" fontId="23" fillId="2" borderId="2" xfId="29" applyFont="1" applyFill="1" applyBorder="1" applyAlignment="1">
      <alignment wrapText="1"/>
    </xf>
    <xf numFmtId="0" fontId="23" fillId="2" borderId="2" xfId="29" applyFont="1" applyFill="1" applyBorder="1"/>
    <xf numFmtId="3" fontId="23" fillId="2" borderId="2" xfId="29" applyNumberFormat="1" applyFont="1" applyFill="1" applyBorder="1"/>
    <xf numFmtId="165" fontId="47" fillId="0" borderId="0" xfId="31" applyNumberFormat="1" applyFont="1"/>
    <xf numFmtId="0" fontId="30" fillId="0" borderId="2" xfId="29" applyFont="1" applyBorder="1" applyAlignment="1">
      <alignment wrapText="1"/>
    </xf>
    <xf numFmtId="0" fontId="30" fillId="0" borderId="2" xfId="29" applyFont="1" applyBorder="1"/>
    <xf numFmtId="3" fontId="30" fillId="0" borderId="2" xfId="29" applyNumberFormat="1" applyFont="1" applyBorder="1"/>
    <xf numFmtId="0" fontId="27" fillId="12" borderId="2" xfId="29" applyFont="1" applyFill="1" applyBorder="1" applyAlignment="1">
      <alignment horizontal="left"/>
    </xf>
    <xf numFmtId="0" fontId="23" fillId="12" borderId="2" xfId="29" applyFont="1" applyFill="1" applyBorder="1"/>
    <xf numFmtId="3" fontId="23" fillId="12" borderId="2" xfId="29" applyNumberFormat="1" applyFont="1" applyFill="1" applyBorder="1"/>
    <xf numFmtId="169" fontId="27" fillId="12" borderId="2" xfId="30" applyNumberFormat="1" applyFont="1" applyFill="1" applyBorder="1" applyAlignment="1">
      <alignment horizontal="center"/>
    </xf>
    <xf numFmtId="0" fontId="30" fillId="2" borderId="6" xfId="29" applyFont="1" applyFill="1" applyBorder="1" applyAlignment="1">
      <alignment horizontal="justify" wrapText="1"/>
    </xf>
    <xf numFmtId="0" fontId="30" fillId="2" borderId="0" xfId="29" applyFont="1" applyFill="1" applyAlignment="1">
      <alignment horizontal="justify"/>
    </xf>
    <xf numFmtId="165" fontId="23" fillId="2" borderId="0" xfId="16" applyNumberFormat="1" applyFont="1" applyFill="1"/>
    <xf numFmtId="165" fontId="47" fillId="2" borderId="0" xfId="16" applyNumberFormat="1" applyFont="1" applyFill="1"/>
    <xf numFmtId="0" fontId="47" fillId="0" borderId="2" xfId="5" applyFont="1" applyBorder="1"/>
    <xf numFmtId="0" fontId="27" fillId="0" borderId="0" xfId="32" applyFont="1"/>
    <xf numFmtId="0" fontId="23" fillId="0" borderId="0" xfId="32" applyFont="1"/>
    <xf numFmtId="0" fontId="27" fillId="2" borderId="0" xfId="32" applyFont="1" applyFill="1"/>
    <xf numFmtId="0" fontId="23" fillId="2" borderId="0" xfId="32" applyFont="1" applyFill="1"/>
    <xf numFmtId="0" fontId="26" fillId="0" borderId="0" xfId="32" applyFont="1"/>
    <xf numFmtId="0" fontId="27" fillId="0" borderId="5" xfId="32" applyFont="1" applyBorder="1" applyAlignment="1">
      <alignment horizontal="center"/>
    </xf>
    <xf numFmtId="0" fontId="23" fillId="2" borderId="0" xfId="32" applyFont="1" applyFill="1" applyAlignment="1">
      <alignment horizontal="center" vertical="center"/>
    </xf>
    <xf numFmtId="0" fontId="27" fillId="13" borderId="2" xfId="32" applyFont="1" applyFill="1" applyBorder="1" applyAlignment="1">
      <alignment horizontal="center" vertical="center"/>
    </xf>
    <xf numFmtId="0" fontId="36" fillId="13" borderId="2" xfId="32" applyFont="1" applyFill="1" applyBorder="1" applyAlignment="1">
      <alignment horizontal="center" vertical="center"/>
    </xf>
    <xf numFmtId="0" fontId="36" fillId="13" borderId="2" xfId="32" applyFont="1" applyFill="1" applyBorder="1" applyAlignment="1">
      <alignment horizontal="center" vertical="center" wrapText="1"/>
    </xf>
    <xf numFmtId="0" fontId="23" fillId="0" borderId="2" xfId="32" applyFont="1" applyBorder="1" applyAlignment="1">
      <alignment horizontal="center" vertical="center"/>
    </xf>
    <xf numFmtId="0" fontId="30" fillId="2" borderId="28" xfId="32" applyFont="1" applyFill="1" applyBorder="1" applyAlignment="1">
      <alignment horizontal="center" vertical="center" wrapText="1"/>
    </xf>
    <xf numFmtId="169" fontId="30" fillId="2" borderId="28" xfId="32" applyNumberFormat="1" applyFont="1" applyFill="1" applyBorder="1" applyAlignment="1">
      <alignment horizontal="center" vertical="center" wrapText="1"/>
    </xf>
    <xf numFmtId="0" fontId="27" fillId="2" borderId="0" xfId="32" applyFont="1" applyFill="1" applyAlignment="1">
      <alignment horizontal="justify" wrapText="1"/>
    </xf>
    <xf numFmtId="0" fontId="23" fillId="2" borderId="0" xfId="32" applyFont="1" applyFill="1" applyAlignment="1">
      <alignment wrapText="1"/>
    </xf>
    <xf numFmtId="3" fontId="23" fillId="2" borderId="0" xfId="32" applyNumberFormat="1" applyFont="1" applyFill="1"/>
    <xf numFmtId="0" fontId="27" fillId="2" borderId="1" xfId="32" applyFont="1" applyFill="1" applyBorder="1" applyAlignment="1">
      <alignment horizontal="justify" wrapText="1"/>
    </xf>
    <xf numFmtId="0" fontId="23" fillId="0" borderId="2" xfId="32" applyFont="1" applyBorder="1"/>
    <xf numFmtId="0" fontId="23" fillId="0" borderId="2" xfId="32" applyFont="1" applyBorder="1" applyAlignment="1">
      <alignment wrapText="1"/>
    </xf>
    <xf numFmtId="3" fontId="23" fillId="0" borderId="2" xfId="32" applyNumberFormat="1" applyFont="1" applyBorder="1"/>
    <xf numFmtId="165" fontId="30" fillId="0" borderId="2" xfId="16" applyNumberFormat="1" applyFont="1" applyBorder="1"/>
    <xf numFmtId="165" fontId="30" fillId="0" borderId="2" xfId="16" applyNumberFormat="1" applyFont="1" applyBorder="1" applyAlignment="1">
      <alignment vertical="center"/>
    </xf>
    <xf numFmtId="0" fontId="37" fillId="2" borderId="0" xfId="32" applyFont="1" applyFill="1"/>
    <xf numFmtId="165" fontId="30" fillId="0" borderId="2" xfId="16" applyNumberFormat="1" applyFont="1" applyFill="1" applyBorder="1" applyAlignment="1">
      <alignment vertical="center"/>
    </xf>
    <xf numFmtId="165" fontId="30" fillId="2" borderId="2" xfId="16" applyNumberFormat="1" applyFont="1" applyFill="1" applyBorder="1"/>
    <xf numFmtId="0" fontId="30" fillId="2" borderId="2" xfId="0" applyFont="1" applyFill="1" applyBorder="1"/>
    <xf numFmtId="165" fontId="23" fillId="0" borderId="0" xfId="32" applyNumberFormat="1" applyFont="1"/>
    <xf numFmtId="0" fontId="30" fillId="0" borderId="2" xfId="32" applyFont="1" applyBorder="1" applyAlignment="1">
      <alignment wrapText="1"/>
    </xf>
    <xf numFmtId="0" fontId="30" fillId="0" borderId="2" xfId="32" applyFont="1" applyBorder="1"/>
    <xf numFmtId="3" fontId="30" fillId="0" borderId="2" xfId="32" applyNumberFormat="1" applyFont="1" applyBorder="1"/>
    <xf numFmtId="0" fontId="27" fillId="12" borderId="2" xfId="32" applyFont="1" applyFill="1" applyBorder="1" applyAlignment="1">
      <alignment horizontal="left"/>
    </xf>
    <xf numFmtId="0" fontId="23" fillId="12" borderId="2" xfId="32" applyFont="1" applyFill="1" applyBorder="1"/>
    <xf numFmtId="3" fontId="23" fillId="12" borderId="2" xfId="32" applyNumberFormat="1" applyFont="1" applyFill="1" applyBorder="1"/>
    <xf numFmtId="0" fontId="30" fillId="2" borderId="6" xfId="32" applyFont="1" applyFill="1" applyBorder="1" applyAlignment="1">
      <alignment horizontal="justify" wrapText="1"/>
    </xf>
    <xf numFmtId="0" fontId="30" fillId="2" borderId="0" xfId="32" applyFont="1" applyFill="1" applyAlignment="1">
      <alignment horizontal="justify" wrapText="1"/>
    </xf>
    <xf numFmtId="0" fontId="30" fillId="0" borderId="6" xfId="32" applyFont="1" applyBorder="1" applyAlignment="1">
      <alignment horizontal="justify" wrapText="1"/>
    </xf>
    <xf numFmtId="0" fontId="47" fillId="0" borderId="0" xfId="32" applyFont="1"/>
    <xf numFmtId="0" fontId="26" fillId="16" borderId="0" xfId="32" applyFont="1" applyFill="1"/>
    <xf numFmtId="0" fontId="23" fillId="16" borderId="0" xfId="32" applyFont="1" applyFill="1"/>
    <xf numFmtId="165" fontId="30" fillId="0" borderId="0" xfId="16" applyNumberFormat="1" applyFont="1"/>
    <xf numFmtId="165" fontId="53" fillId="12" borderId="2" xfId="1" applyNumberFormat="1" applyFont="1" applyFill="1" applyBorder="1"/>
    <xf numFmtId="165" fontId="44" fillId="12" borderId="2" xfId="16" applyNumberFormat="1" applyFont="1" applyFill="1" applyBorder="1" applyAlignment="1">
      <alignment horizontal="left" wrapText="1"/>
    </xf>
    <xf numFmtId="165" fontId="47" fillId="0" borderId="0" xfId="16" applyNumberFormat="1" applyFont="1" applyAlignment="1">
      <alignment vertical="center"/>
    </xf>
    <xf numFmtId="165" fontId="40" fillId="0" borderId="0" xfId="16" applyNumberFormat="1" applyFont="1" applyAlignment="1">
      <alignment vertical="center"/>
    </xf>
    <xf numFmtId="165" fontId="40" fillId="2" borderId="0" xfId="16" applyNumberFormat="1" applyFont="1" applyFill="1" applyAlignment="1">
      <alignment vertical="center"/>
    </xf>
    <xf numFmtId="0" fontId="41" fillId="2" borderId="0" xfId="0" applyFont="1" applyFill="1" applyAlignment="1">
      <alignment horizontal="center" wrapText="1"/>
    </xf>
    <xf numFmtId="0" fontId="0" fillId="0" borderId="0" xfId="0" applyAlignment="1">
      <alignment horizontal="center" wrapText="1"/>
    </xf>
    <xf numFmtId="0" fontId="47" fillId="0" borderId="0" xfId="6" applyFont="1" applyAlignment="1">
      <alignment vertical="center"/>
    </xf>
    <xf numFmtId="0" fontId="47" fillId="0" borderId="0" xfId="5" applyFont="1"/>
    <xf numFmtId="0" fontId="47" fillId="0" borderId="0" xfId="29" applyFont="1"/>
    <xf numFmtId="0" fontId="47" fillId="2" borderId="0" xfId="6" applyFont="1" applyFill="1" applyAlignment="1">
      <alignment vertical="center"/>
    </xf>
    <xf numFmtId="165" fontId="30" fillId="0" borderId="40" xfId="9" applyNumberFormat="1" applyFont="1" applyBorder="1" applyAlignment="1">
      <alignment vertical="center"/>
    </xf>
    <xf numFmtId="0" fontId="27" fillId="0" borderId="0" xfId="33" applyFont="1"/>
    <xf numFmtId="0" fontId="26" fillId="16" borderId="0" xfId="33" applyFont="1" applyFill="1"/>
    <xf numFmtId="0" fontId="27" fillId="2" borderId="0" xfId="35" applyFont="1" applyFill="1" applyAlignment="1">
      <alignment wrapText="1"/>
    </xf>
    <xf numFmtId="0" fontId="27" fillId="2" borderId="0" xfId="35" applyFont="1" applyFill="1"/>
    <xf numFmtId="0" fontId="27" fillId="13" borderId="2" xfId="35" applyFont="1" applyFill="1" applyBorder="1" applyAlignment="1">
      <alignment horizontal="center"/>
    </xf>
    <xf numFmtId="0" fontId="27" fillId="13" borderId="2" xfId="35" applyFont="1" applyFill="1" applyBorder="1" applyAlignment="1">
      <alignment horizontal="center" wrapText="1"/>
    </xf>
    <xf numFmtId="0" fontId="27" fillId="12" borderId="2" xfId="35" applyFont="1" applyFill="1" applyBorder="1" applyAlignment="1">
      <alignment horizontal="center"/>
    </xf>
    <xf numFmtId="0" fontId="27" fillId="12" borderId="3" xfId="35" applyFont="1" applyFill="1" applyBorder="1" applyAlignment="1">
      <alignment horizontal="center"/>
    </xf>
    <xf numFmtId="0" fontId="23" fillId="0" borderId="2" xfId="33" applyFont="1" applyBorder="1"/>
    <xf numFmtId="0" fontId="23" fillId="0" borderId="2" xfId="34" applyFont="1" applyBorder="1"/>
    <xf numFmtId="3" fontId="23" fillId="0" borderId="2" xfId="34" applyNumberFormat="1" applyFont="1" applyBorder="1"/>
    <xf numFmtId="0" fontId="23" fillId="2" borderId="2" xfId="33" applyFont="1" applyFill="1" applyBorder="1" applyAlignment="1">
      <alignment wrapText="1"/>
    </xf>
    <xf numFmtId="0" fontId="23" fillId="2" borderId="2" xfId="33" applyFont="1" applyFill="1" applyBorder="1"/>
    <xf numFmtId="3" fontId="23" fillId="2" borderId="2" xfId="33" applyNumberFormat="1" applyFont="1" applyFill="1" applyBorder="1"/>
    <xf numFmtId="9" fontId="23" fillId="0" borderId="2" xfId="33" applyNumberFormat="1" applyFont="1" applyBorder="1"/>
    <xf numFmtId="165" fontId="23" fillId="0" borderId="2" xfId="33" applyNumberFormat="1" applyFont="1" applyBorder="1"/>
    <xf numFmtId="0" fontId="23" fillId="2" borderId="2" xfId="35" applyFont="1" applyFill="1" applyBorder="1"/>
    <xf numFmtId="0" fontId="23" fillId="0" borderId="2" xfId="35" applyFont="1" applyBorder="1"/>
    <xf numFmtId="41" fontId="23" fillId="0" borderId="2" xfId="37" applyFont="1" applyBorder="1"/>
    <xf numFmtId="0" fontId="27" fillId="12" borderId="2" xfId="35" applyFont="1" applyFill="1" applyBorder="1" applyAlignment="1">
      <alignment horizontal="left"/>
    </xf>
    <xf numFmtId="0" fontId="23" fillId="12" borderId="2" xfId="35" applyFont="1" applyFill="1" applyBorder="1"/>
    <xf numFmtId="3" fontId="23" fillId="12" borderId="2" xfId="35" applyNumberFormat="1" applyFont="1" applyFill="1" applyBorder="1"/>
    <xf numFmtId="0" fontId="23" fillId="0" borderId="6" xfId="35" applyFont="1" applyBorder="1" applyAlignment="1">
      <alignment horizontal="justify" vertical="justify" wrapText="1"/>
    </xf>
    <xf numFmtId="0" fontId="23" fillId="0" borderId="6" xfId="35" applyFont="1" applyBorder="1" applyAlignment="1">
      <alignment vertical="center" wrapText="1"/>
    </xf>
    <xf numFmtId="0" fontId="30" fillId="0" borderId="2" xfId="35" applyFont="1" applyBorder="1"/>
    <xf numFmtId="0" fontId="23" fillId="0" borderId="0" xfId="34" applyFont="1"/>
    <xf numFmtId="0" fontId="23" fillId="0" borderId="0" xfId="34" applyFont="1" applyAlignment="1">
      <alignment wrapText="1"/>
    </xf>
    <xf numFmtId="0" fontId="26" fillId="0" borderId="0" xfId="35" applyFont="1"/>
    <xf numFmtId="0" fontId="30" fillId="0" borderId="0" xfId="35" applyFont="1"/>
    <xf numFmtId="0" fontId="27" fillId="0" borderId="2" xfId="35" applyFont="1" applyBorder="1" applyAlignment="1">
      <alignment horizontal="center"/>
    </xf>
    <xf numFmtId="3" fontId="27" fillId="13" borderId="2" xfId="35" applyNumberFormat="1" applyFont="1" applyFill="1" applyBorder="1" applyAlignment="1">
      <alignment horizontal="center"/>
    </xf>
    <xf numFmtId="0" fontId="27" fillId="2" borderId="0" xfId="35" applyFont="1" applyFill="1" applyAlignment="1">
      <alignment horizontal="center"/>
    </xf>
    <xf numFmtId="3" fontId="27" fillId="2" borderId="0" xfId="35" applyNumberFormat="1" applyFont="1" applyFill="1" applyAlignment="1">
      <alignment horizontal="center"/>
    </xf>
    <xf numFmtId="165" fontId="27" fillId="12" borderId="2" xfId="38" applyNumberFormat="1" applyFont="1" applyFill="1" applyBorder="1" applyAlignment="1">
      <alignment horizontal="center"/>
    </xf>
    <xf numFmtId="0" fontId="23" fillId="0" borderId="0" xfId="35" applyFont="1" applyAlignment="1">
      <alignment horizontal="left" wrapText="1"/>
    </xf>
    <xf numFmtId="0" fontId="30" fillId="0" borderId="2" xfId="34" applyFont="1" applyBorder="1"/>
    <xf numFmtId="3" fontId="30" fillId="0" borderId="2" xfId="34" applyNumberFormat="1" applyFont="1" applyBorder="1"/>
    <xf numFmtId="165" fontId="30" fillId="2" borderId="2" xfId="11" applyNumberFormat="1" applyFont="1" applyFill="1" applyBorder="1"/>
    <xf numFmtId="165" fontId="30" fillId="0" borderId="2" xfId="11" applyNumberFormat="1" applyFont="1" applyBorder="1"/>
    <xf numFmtId="41" fontId="30" fillId="0" borderId="2" xfId="37" applyFont="1" applyFill="1" applyBorder="1"/>
    <xf numFmtId="9" fontId="30" fillId="0" borderId="2" xfId="35" applyNumberFormat="1" applyFont="1" applyBorder="1"/>
    <xf numFmtId="0" fontId="30" fillId="0" borderId="2" xfId="33" applyFont="1" applyBorder="1" applyAlignment="1">
      <alignment vertical="center"/>
    </xf>
    <xf numFmtId="165" fontId="23" fillId="0" borderId="0" xfId="34" applyNumberFormat="1" applyFont="1"/>
    <xf numFmtId="0" fontId="23" fillId="0" borderId="0" xfId="35" applyFont="1" applyAlignment="1">
      <alignment horizontal="left" vertical="center" wrapText="1"/>
    </xf>
    <xf numFmtId="0" fontId="23" fillId="0" borderId="0" xfId="35" applyFont="1" applyAlignment="1">
      <alignment wrapText="1"/>
    </xf>
    <xf numFmtId="0" fontId="23" fillId="2" borderId="0" xfId="34" applyFont="1" applyFill="1"/>
    <xf numFmtId="0" fontId="40" fillId="0" borderId="0" xfId="39" applyFont="1" applyAlignment="1">
      <alignment vertical="center"/>
    </xf>
    <xf numFmtId="0" fontId="36" fillId="0" borderId="0" xfId="39" applyFont="1" applyAlignment="1">
      <alignment vertical="center"/>
    </xf>
    <xf numFmtId="0" fontId="40" fillId="2" borderId="0" xfId="39" applyFont="1" applyFill="1" applyAlignment="1">
      <alignment vertical="center"/>
    </xf>
    <xf numFmtId="0" fontId="36" fillId="2" borderId="0" xfId="39" applyFont="1" applyFill="1" applyAlignment="1">
      <alignment vertical="center"/>
    </xf>
    <xf numFmtId="0" fontId="26" fillId="16" borderId="0" xfId="39" applyFont="1" applyFill="1"/>
    <xf numFmtId="0" fontId="36" fillId="17" borderId="0" xfId="39" applyFont="1" applyFill="1" applyAlignment="1">
      <alignment vertical="center"/>
    </xf>
    <xf numFmtId="0" fontId="40" fillId="17" borderId="0" xfId="39" applyFont="1" applyFill="1" applyAlignment="1">
      <alignment vertical="center"/>
    </xf>
    <xf numFmtId="0" fontId="36" fillId="13" borderId="40" xfId="39" applyFont="1" applyFill="1" applyBorder="1" applyAlignment="1">
      <alignment horizontal="center" vertical="center"/>
    </xf>
    <xf numFmtId="171" fontId="36" fillId="13" borderId="42" xfId="13" applyNumberFormat="1" applyFont="1" applyFill="1" applyBorder="1" applyAlignment="1">
      <alignment horizontal="center" vertical="center"/>
    </xf>
    <xf numFmtId="0" fontId="40" fillId="0" borderId="0" xfId="39" applyFont="1" applyAlignment="1">
      <alignment horizontal="center" vertical="center"/>
    </xf>
    <xf numFmtId="0" fontId="30" fillId="2" borderId="0" xfId="39" applyFont="1" applyFill="1" applyAlignment="1">
      <alignment vertical="center"/>
    </xf>
    <xf numFmtId="0" fontId="30" fillId="2" borderId="40" xfId="39" applyFont="1" applyFill="1" applyBorder="1" applyAlignment="1">
      <alignment horizontal="justify" vertical="center" wrapText="1"/>
    </xf>
    <xf numFmtId="0" fontId="30" fillId="2" borderId="40" xfId="39" applyFont="1" applyFill="1" applyBorder="1" applyAlignment="1">
      <alignment horizontal="center" vertical="center" wrapText="1"/>
    </xf>
    <xf numFmtId="171" fontId="30" fillId="2" borderId="40" xfId="40" applyNumberFormat="1" applyFont="1" applyFill="1" applyBorder="1" applyAlignment="1">
      <alignment horizontal="center" vertical="center"/>
    </xf>
    <xf numFmtId="169" fontId="30" fillId="2" borderId="40" xfId="41" applyNumberFormat="1" applyFont="1" applyFill="1" applyBorder="1" applyAlignment="1">
      <alignment horizontal="right" vertical="center"/>
    </xf>
    <xf numFmtId="0" fontId="30" fillId="2" borderId="0" xfId="39" applyFont="1" applyFill="1" applyAlignment="1">
      <alignment horizontal="center" vertical="center"/>
    </xf>
    <xf numFmtId="171" fontId="36" fillId="13" borderId="40" xfId="13" applyNumberFormat="1" applyFont="1" applyFill="1" applyBorder="1" applyAlignment="1">
      <alignment horizontal="center" vertical="center"/>
    </xf>
    <xf numFmtId="3" fontId="40" fillId="0" borderId="0" xfId="39" applyNumberFormat="1" applyFont="1" applyAlignment="1">
      <alignment vertical="center"/>
    </xf>
    <xf numFmtId="0" fontId="36" fillId="2" borderId="0" xfId="39" applyFont="1" applyFill="1" applyAlignment="1">
      <alignment horizontal="left" vertical="center" wrapText="1"/>
    </xf>
    <xf numFmtId="3" fontId="40" fillId="2" borderId="0" xfId="39" applyNumberFormat="1" applyFont="1" applyFill="1" applyAlignment="1">
      <alignment vertical="center"/>
    </xf>
    <xf numFmtId="165" fontId="36" fillId="13" borderId="40" xfId="38" applyNumberFormat="1" applyFont="1" applyFill="1" applyBorder="1" applyAlignment="1">
      <alignment horizontal="center" vertical="center"/>
    </xf>
    <xf numFmtId="169" fontId="40" fillId="0" borderId="0" xfId="39" applyNumberFormat="1" applyFont="1" applyAlignment="1">
      <alignment vertical="center"/>
    </xf>
    <xf numFmtId="0" fontId="23" fillId="2" borderId="2" xfId="35" applyFont="1" applyFill="1" applyBorder="1" applyAlignment="1">
      <alignment horizontal="left"/>
    </xf>
    <xf numFmtId="9" fontId="23" fillId="2" borderId="2" xfId="35" applyNumberFormat="1" applyFont="1" applyFill="1" applyBorder="1"/>
    <xf numFmtId="0" fontId="40" fillId="0" borderId="43" xfId="39" applyFont="1" applyBorder="1" applyAlignment="1">
      <alignment vertical="center"/>
    </xf>
    <xf numFmtId="0" fontId="40" fillId="0" borderId="40" xfId="39" applyFont="1" applyBorder="1" applyAlignment="1">
      <alignment vertical="center"/>
    </xf>
    <xf numFmtId="0" fontId="36" fillId="13" borderId="40" xfId="39" applyFont="1" applyFill="1" applyBorder="1" applyAlignment="1">
      <alignment horizontal="left" vertical="center"/>
    </xf>
    <xf numFmtId="0" fontId="40" fillId="13" borderId="40" xfId="39" applyFont="1" applyFill="1" applyBorder="1" applyAlignment="1">
      <alignment vertical="center"/>
    </xf>
    <xf numFmtId="3" fontId="40" fillId="13" borderId="40" xfId="39" applyNumberFormat="1" applyFont="1" applyFill="1" applyBorder="1" applyAlignment="1">
      <alignment vertical="center"/>
    </xf>
    <xf numFmtId="3" fontId="40" fillId="13" borderId="41" xfId="39" applyNumberFormat="1" applyFont="1" applyFill="1" applyBorder="1" applyAlignment="1">
      <alignment vertical="center"/>
    </xf>
    <xf numFmtId="169" fontId="36" fillId="13" borderId="40" xfId="41" applyNumberFormat="1" applyFont="1" applyFill="1" applyBorder="1" applyAlignment="1">
      <alignment horizontal="right" vertical="center"/>
    </xf>
    <xf numFmtId="0" fontId="40" fillId="2" borderId="39" xfId="39" applyFont="1" applyFill="1" applyBorder="1" applyAlignment="1">
      <alignment horizontal="justify" vertical="center" wrapText="1"/>
    </xf>
    <xf numFmtId="0" fontId="40" fillId="2" borderId="39" xfId="39" applyFont="1" applyFill="1" applyBorder="1" applyAlignment="1">
      <alignment vertical="center" wrapText="1"/>
    </xf>
    <xf numFmtId="0" fontId="40" fillId="2" borderId="0" xfId="39" applyFont="1" applyFill="1" applyAlignment="1">
      <alignment vertical="center" wrapText="1"/>
    </xf>
    <xf numFmtId="0" fontId="40" fillId="2" borderId="0" xfId="39" applyFont="1" applyFill="1" applyAlignment="1">
      <alignment horizontal="justify" vertical="center" wrapText="1"/>
    </xf>
    <xf numFmtId="165" fontId="36" fillId="0" borderId="0" xfId="38" applyNumberFormat="1" applyFont="1" applyBorder="1" applyAlignment="1">
      <alignment vertical="center"/>
    </xf>
    <xf numFmtId="9" fontId="40" fillId="0" borderId="40" xfId="39" applyNumberFormat="1" applyFont="1" applyBorder="1" applyAlignment="1">
      <alignment vertical="center"/>
    </xf>
    <xf numFmtId="0" fontId="40" fillId="0" borderId="40" xfId="39" applyFont="1" applyBorder="1" applyAlignment="1">
      <alignment vertical="center" wrapText="1"/>
    </xf>
    <xf numFmtId="0" fontId="40" fillId="13" borderId="40" xfId="39" applyFont="1" applyFill="1" applyBorder="1" applyAlignment="1">
      <alignment horizontal="center" vertical="center"/>
    </xf>
    <xf numFmtId="3" fontId="40" fillId="13" borderId="40" xfId="39" applyNumberFormat="1" applyFont="1" applyFill="1" applyBorder="1" applyAlignment="1">
      <alignment horizontal="center" vertical="center"/>
    </xf>
    <xf numFmtId="3" fontId="40" fillId="13" borderId="41" xfId="39" applyNumberFormat="1" applyFont="1" applyFill="1" applyBorder="1" applyAlignment="1">
      <alignment horizontal="center" vertical="center"/>
    </xf>
    <xf numFmtId="0" fontId="40" fillId="13" borderId="2" xfId="39" applyFont="1" applyFill="1" applyBorder="1" applyAlignment="1">
      <alignment horizontal="center" vertical="center"/>
    </xf>
    <xf numFmtId="0" fontId="40" fillId="0" borderId="0" xfId="39" applyFont="1" applyAlignment="1">
      <alignment vertical="center" wrapText="1"/>
    </xf>
    <xf numFmtId="0" fontId="40" fillId="2" borderId="0" xfId="39" applyFont="1" applyFill="1" applyAlignment="1">
      <alignment horizontal="justify" vertical="center"/>
    </xf>
    <xf numFmtId="9" fontId="40" fillId="2" borderId="40" xfId="39" applyNumberFormat="1" applyFont="1" applyFill="1" applyBorder="1" applyAlignment="1">
      <alignment vertical="center"/>
    </xf>
    <xf numFmtId="0" fontId="40" fillId="2" borderId="40" xfId="39" applyFont="1" applyFill="1" applyBorder="1" applyAlignment="1">
      <alignment vertical="center"/>
    </xf>
    <xf numFmtId="0" fontId="40" fillId="0" borderId="40" xfId="42" applyFont="1" applyBorder="1" applyAlignment="1">
      <alignment vertical="center"/>
    </xf>
    <xf numFmtId="9" fontId="40" fillId="0" borderId="40" xfId="42" applyNumberFormat="1" applyFont="1" applyBorder="1" applyAlignment="1">
      <alignment vertical="center"/>
    </xf>
    <xf numFmtId="0" fontId="40" fillId="0" borderId="40" xfId="39" applyFont="1" applyBorder="1" applyAlignment="1">
      <alignment horizontal="left" vertical="center"/>
    </xf>
    <xf numFmtId="0" fontId="29" fillId="0" borderId="40" xfId="39" applyFont="1" applyBorder="1" applyAlignment="1">
      <alignment vertical="center"/>
    </xf>
    <xf numFmtId="0" fontId="23" fillId="0" borderId="2" xfId="39" applyFont="1" applyBorder="1"/>
    <xf numFmtId="9" fontId="23" fillId="0" borderId="2" xfId="39" applyNumberFormat="1" applyFont="1" applyBorder="1"/>
    <xf numFmtId="165" fontId="23" fillId="0" borderId="2" xfId="39" applyNumberFormat="1" applyFont="1" applyBorder="1"/>
    <xf numFmtId="165" fontId="23" fillId="0" borderId="2" xfId="11" applyNumberFormat="1" applyFont="1" applyBorder="1" applyAlignment="1">
      <alignment horizontal="left" indent="7"/>
    </xf>
    <xf numFmtId="0" fontId="40" fillId="0" borderId="0" xfId="39" applyFont="1" applyAlignment="1">
      <alignment horizontal="justify" vertical="center" wrapText="1"/>
    </xf>
    <xf numFmtId="169" fontId="36" fillId="13" borderId="40" xfId="41" applyNumberFormat="1" applyFont="1" applyFill="1" applyBorder="1" applyAlignment="1">
      <alignment horizontal="center" vertical="center"/>
    </xf>
    <xf numFmtId="43" fontId="30" fillId="0" borderId="0" xfId="16" applyFont="1"/>
    <xf numFmtId="43" fontId="30" fillId="2" borderId="0" xfId="16" applyFont="1" applyFill="1" applyAlignment="1">
      <alignment horizontal="center"/>
    </xf>
    <xf numFmtId="0" fontId="47" fillId="0" borderId="0" xfId="34" applyFont="1"/>
    <xf numFmtId="3" fontId="47" fillId="2" borderId="0" xfId="35" applyNumberFormat="1" applyFont="1" applyFill="1" applyAlignment="1">
      <alignment horizontal="center"/>
    </xf>
    <xf numFmtId="0" fontId="47" fillId="0" borderId="0" xfId="0" applyFont="1"/>
    <xf numFmtId="0" fontId="47" fillId="0" borderId="0" xfId="20" applyFont="1" applyAlignment="1">
      <alignment vertical="center"/>
    </xf>
    <xf numFmtId="165" fontId="27" fillId="2" borderId="2" xfId="16" applyNumberFormat="1" applyFont="1" applyFill="1" applyBorder="1" applyAlignment="1">
      <alignment horizontal="center" vertical="center" wrapText="1"/>
    </xf>
    <xf numFmtId="165" fontId="54" fillId="12" borderId="2" xfId="16" applyNumberFormat="1" applyFont="1" applyFill="1" applyBorder="1" applyAlignment="1">
      <alignment vertical="center" wrapText="1"/>
    </xf>
    <xf numFmtId="9" fontId="54" fillId="12" borderId="2" xfId="19" applyFont="1" applyFill="1" applyBorder="1" applyAlignment="1">
      <alignment vertical="center" wrapText="1"/>
    </xf>
    <xf numFmtId="165" fontId="16" fillId="2" borderId="0" xfId="0" applyNumberFormat="1" applyFont="1" applyFill="1"/>
    <xf numFmtId="165" fontId="44" fillId="10" borderId="2" xfId="43" applyNumberFormat="1" applyFont="1" applyFill="1" applyBorder="1" applyAlignment="1">
      <alignment horizontal="justify" vertical="center" wrapText="1"/>
    </xf>
    <xf numFmtId="169" fontId="44" fillId="10" borderId="2" xfId="17" applyNumberFormat="1" applyFont="1" applyFill="1" applyBorder="1" applyAlignment="1">
      <alignment horizontal="justify" vertical="center" wrapText="1"/>
    </xf>
    <xf numFmtId="0" fontId="55" fillId="2" borderId="0" xfId="0" applyFont="1" applyFill="1" applyAlignment="1">
      <alignment horizontal="left" wrapText="1"/>
    </xf>
    <xf numFmtId="165" fontId="30" fillId="2" borderId="2" xfId="16" applyNumberFormat="1" applyFont="1" applyFill="1" applyBorder="1" applyAlignment="1">
      <alignment vertical="center" wrapText="1"/>
    </xf>
    <xf numFmtId="9" fontId="30" fillId="2" borderId="2" xfId="19" applyFont="1" applyFill="1" applyBorder="1" applyAlignment="1">
      <alignment vertical="center" wrapText="1"/>
    </xf>
    <xf numFmtId="0" fontId="56" fillId="2" borderId="0" xfId="0" applyFont="1" applyFill="1"/>
    <xf numFmtId="165" fontId="16" fillId="2" borderId="0" xfId="19" applyNumberFormat="1" applyFont="1" applyFill="1"/>
    <xf numFmtId="165" fontId="28" fillId="2" borderId="2" xfId="16" applyNumberFormat="1" applyFont="1" applyFill="1" applyBorder="1" applyAlignment="1">
      <alignment vertical="center" wrapText="1"/>
    </xf>
    <xf numFmtId="169" fontId="30" fillId="2" borderId="2" xfId="14" applyNumberFormat="1" applyFont="1" applyFill="1" applyBorder="1" applyAlignment="1">
      <alignment horizontal="right" vertical="center"/>
    </xf>
    <xf numFmtId="3" fontId="30" fillId="2" borderId="2" xfId="0" applyNumberFormat="1" applyFont="1" applyFill="1" applyBorder="1"/>
    <xf numFmtId="0" fontId="30" fillId="2" borderId="0" xfId="29" applyFont="1" applyFill="1"/>
    <xf numFmtId="0" fontId="30" fillId="2" borderId="28" xfId="29" applyFont="1" applyFill="1" applyBorder="1" applyAlignment="1">
      <alignment horizontal="justify" vertical="center" wrapText="1"/>
    </xf>
    <xf numFmtId="169" fontId="30" fillId="2" borderId="28" xfId="29" applyNumberFormat="1" applyFont="1" applyFill="1" applyBorder="1" applyAlignment="1">
      <alignment horizontal="center" vertical="center"/>
    </xf>
    <xf numFmtId="169" fontId="30" fillId="2" borderId="28" xfId="30" applyNumberFormat="1" applyFont="1" applyFill="1" applyBorder="1" applyAlignment="1">
      <alignment horizontal="right" vertical="center"/>
    </xf>
    <xf numFmtId="0" fontId="30" fillId="2" borderId="0" xfId="29" applyFont="1" applyFill="1" applyAlignment="1">
      <alignment horizontal="center" vertical="center"/>
    </xf>
    <xf numFmtId="0" fontId="30" fillId="2" borderId="0" xfId="5" applyFont="1" applyFill="1"/>
    <xf numFmtId="0" fontId="30" fillId="2" borderId="2" xfId="5" applyFont="1" applyFill="1" applyBorder="1" applyAlignment="1">
      <alignment horizontal="justify" vertical="center" wrapText="1"/>
    </xf>
    <xf numFmtId="165" fontId="30" fillId="2" borderId="2" xfId="5" applyNumberFormat="1" applyFont="1" applyFill="1" applyBorder="1" applyAlignment="1">
      <alignment horizontal="center" vertical="center"/>
    </xf>
    <xf numFmtId="0" fontId="30" fillId="2" borderId="0" xfId="5" applyFont="1" applyFill="1" applyAlignment="1">
      <alignment horizontal="center" vertical="center"/>
    </xf>
    <xf numFmtId="169" fontId="30" fillId="2" borderId="2" xfId="14" applyNumberFormat="1" applyFont="1" applyFill="1" applyBorder="1" applyAlignment="1">
      <alignment vertical="center"/>
    </xf>
    <xf numFmtId="0" fontId="30" fillId="2" borderId="28" xfId="32" applyFont="1" applyFill="1" applyBorder="1" applyAlignment="1">
      <alignment horizontal="justify" vertical="center" wrapText="1"/>
    </xf>
    <xf numFmtId="169" fontId="30" fillId="2" borderId="28" xfId="32" applyNumberFormat="1" applyFont="1" applyFill="1" applyBorder="1" applyAlignment="1">
      <alignment horizontal="center" vertical="center"/>
    </xf>
    <xf numFmtId="0" fontId="30" fillId="2" borderId="0" xfId="32" applyFont="1" applyFill="1" applyAlignment="1">
      <alignment horizontal="center" vertical="center"/>
    </xf>
    <xf numFmtId="0" fontId="28" fillId="0" borderId="0" xfId="32" applyFont="1"/>
    <xf numFmtId="0" fontId="16" fillId="0" borderId="0" xfId="20" applyFont="1" applyAlignment="1">
      <alignment vertical="center"/>
    </xf>
    <xf numFmtId="0" fontId="41" fillId="13" borderId="40" xfId="20" applyFont="1" applyFill="1" applyBorder="1" applyAlignment="1">
      <alignment horizontal="center" vertical="center"/>
    </xf>
    <xf numFmtId="0" fontId="16" fillId="2" borderId="0" xfId="20" applyFont="1" applyFill="1" applyAlignment="1">
      <alignment vertical="center"/>
    </xf>
    <xf numFmtId="3" fontId="16" fillId="0" borderId="0" xfId="20" applyNumberFormat="1" applyFont="1" applyAlignment="1">
      <alignment vertical="center"/>
    </xf>
    <xf numFmtId="0" fontId="41" fillId="2" borderId="0" xfId="20" applyFont="1" applyFill="1" applyAlignment="1">
      <alignment horizontal="left" vertical="center" wrapText="1"/>
    </xf>
    <xf numFmtId="3" fontId="16" fillId="2" borderId="0" xfId="20" applyNumberFormat="1" applyFont="1" applyFill="1" applyAlignment="1">
      <alignment vertical="center"/>
    </xf>
    <xf numFmtId="165" fontId="41" fillId="13" borderId="40" xfId="22" applyNumberFormat="1" applyFont="1" applyFill="1" applyBorder="1" applyAlignment="1">
      <alignment horizontal="center" vertical="center"/>
    </xf>
    <xf numFmtId="169" fontId="16" fillId="0" borderId="0" xfId="20" applyNumberFormat="1" applyFont="1" applyAlignment="1">
      <alignment vertical="center"/>
    </xf>
    <xf numFmtId="169" fontId="44" fillId="2" borderId="0" xfId="21" applyNumberFormat="1" applyFont="1" applyFill="1" applyBorder="1" applyAlignment="1">
      <alignment horizontal="center"/>
    </xf>
    <xf numFmtId="0" fontId="30" fillId="2" borderId="28" xfId="5" applyFont="1" applyFill="1" applyBorder="1" applyAlignment="1">
      <alignment horizontal="justify" vertical="center" wrapText="1"/>
    </xf>
    <xf numFmtId="169" fontId="30" fillId="2" borderId="28" xfId="5" applyNumberFormat="1" applyFont="1" applyFill="1" applyBorder="1" applyAlignment="1">
      <alignment horizontal="center" vertical="center"/>
    </xf>
    <xf numFmtId="169" fontId="30" fillId="2" borderId="28" xfId="14" applyNumberFormat="1" applyFont="1" applyFill="1" applyBorder="1" applyAlignment="1">
      <alignment horizontal="right" vertical="center"/>
    </xf>
    <xf numFmtId="165" fontId="30" fillId="2" borderId="28" xfId="16" applyNumberFormat="1" applyFont="1" applyFill="1" applyBorder="1" applyAlignment="1">
      <alignment horizontal="right" vertical="center"/>
    </xf>
    <xf numFmtId="0" fontId="30" fillId="2" borderId="0" xfId="5" applyFont="1" applyFill="1" applyAlignment="1">
      <alignment horizontal="center" vertical="center" wrapText="1"/>
    </xf>
    <xf numFmtId="9" fontId="30" fillId="0" borderId="2" xfId="1" applyNumberFormat="1" applyFont="1" applyBorder="1" applyAlignment="1">
      <alignment vertical="center"/>
    </xf>
    <xf numFmtId="9" fontId="30" fillId="0" borderId="2" xfId="5" applyNumberFormat="1" applyFont="1" applyBorder="1"/>
    <xf numFmtId="0" fontId="30" fillId="2" borderId="0" xfId="6" applyFont="1" applyFill="1" applyAlignment="1">
      <alignment vertical="center"/>
    </xf>
    <xf numFmtId="0" fontId="30" fillId="2" borderId="40" xfId="6" applyFont="1" applyFill="1" applyBorder="1" applyAlignment="1">
      <alignment horizontal="justify" vertical="center" wrapText="1"/>
    </xf>
    <xf numFmtId="0" fontId="30" fillId="2" borderId="40" xfId="6" applyFont="1" applyFill="1" applyBorder="1" applyAlignment="1">
      <alignment horizontal="center" vertical="center" wrapText="1"/>
    </xf>
    <xf numFmtId="171" fontId="30" fillId="2" borderId="40" xfId="23" applyNumberFormat="1" applyFont="1" applyFill="1" applyBorder="1" applyAlignment="1">
      <alignment horizontal="center" vertical="center"/>
    </xf>
    <xf numFmtId="169" fontId="30" fillId="2" borderId="40" xfId="21" applyNumberFormat="1" applyFont="1" applyFill="1" applyBorder="1" applyAlignment="1">
      <alignment horizontal="right" vertical="center"/>
    </xf>
    <xf numFmtId="0" fontId="30" fillId="2" borderId="0" xfId="6" applyFont="1" applyFill="1" applyAlignment="1">
      <alignment horizontal="center" vertical="center"/>
    </xf>
    <xf numFmtId="0" fontId="30" fillId="0" borderId="0" xfId="34" applyFont="1"/>
    <xf numFmtId="0" fontId="30" fillId="2" borderId="2" xfId="35" applyFont="1" applyFill="1" applyBorder="1" applyAlignment="1">
      <alignment horizontal="justify" vertical="center" wrapText="1"/>
    </xf>
    <xf numFmtId="169" fontId="30" fillId="2" borderId="2" xfId="13" applyNumberFormat="1" applyFont="1" applyFill="1" applyBorder="1" applyAlignment="1">
      <alignment horizontal="right" vertical="center"/>
    </xf>
    <xf numFmtId="169" fontId="30" fillId="2" borderId="2" xfId="13" applyNumberFormat="1" applyFont="1" applyFill="1" applyBorder="1" applyAlignment="1">
      <alignment vertical="center"/>
    </xf>
    <xf numFmtId="0" fontId="30" fillId="2" borderId="2" xfId="35" applyFont="1" applyFill="1" applyBorder="1" applyAlignment="1">
      <alignment horizontal="center" vertical="center" wrapText="1"/>
    </xf>
    <xf numFmtId="165" fontId="30" fillId="2" borderId="2" xfId="35" applyNumberFormat="1" applyFont="1" applyFill="1" applyBorder="1" applyAlignment="1">
      <alignment horizontal="center" vertical="center"/>
    </xf>
    <xf numFmtId="169" fontId="30" fillId="2" borderId="2" xfId="13" applyNumberFormat="1" applyFont="1" applyFill="1" applyBorder="1" applyAlignment="1">
      <alignment horizontal="center" vertical="center"/>
    </xf>
    <xf numFmtId="0" fontId="30" fillId="0" borderId="2" xfId="33" applyFont="1" applyBorder="1"/>
    <xf numFmtId="0" fontId="30" fillId="0" borderId="2" xfId="35" applyFont="1" applyBorder="1" applyAlignment="1">
      <alignment vertical="center"/>
    </xf>
    <xf numFmtId="9" fontId="30" fillId="0" borderId="2" xfId="33" applyNumberFormat="1" applyFont="1" applyBorder="1"/>
    <xf numFmtId="41" fontId="30" fillId="0" borderId="2" xfId="37" applyFont="1" applyBorder="1"/>
    <xf numFmtId="0" fontId="30" fillId="0" borderId="6" xfId="35" applyFont="1" applyBorder="1" applyAlignment="1">
      <alignment horizontal="justify" vertical="justify" wrapText="1"/>
    </xf>
    <xf numFmtId="0" fontId="30" fillId="0" borderId="2" xfId="34" applyFont="1" applyBorder="1" applyAlignment="1">
      <alignment wrapText="1"/>
    </xf>
    <xf numFmtId="165" fontId="30" fillId="0" borderId="2" xfId="33" applyNumberFormat="1" applyFont="1" applyBorder="1"/>
    <xf numFmtId="0" fontId="30" fillId="2" borderId="2" xfId="35" applyFont="1" applyFill="1" applyBorder="1"/>
    <xf numFmtId="169" fontId="40" fillId="2" borderId="40" xfId="21" applyNumberFormat="1" applyFont="1" applyFill="1" applyBorder="1" applyAlignment="1">
      <alignment horizontal="center" vertical="center"/>
    </xf>
    <xf numFmtId="0" fontId="22" fillId="0" borderId="0" xfId="0" applyFont="1"/>
    <xf numFmtId="0" fontId="30" fillId="2" borderId="2" xfId="1" applyFont="1" applyFill="1" applyBorder="1" applyAlignment="1">
      <alignment horizontal="justify" vertical="center" wrapText="1"/>
    </xf>
    <xf numFmtId="0" fontId="56" fillId="0" borderId="0" xfId="0" applyFont="1"/>
    <xf numFmtId="0" fontId="57" fillId="0" borderId="0" xfId="0" applyFont="1"/>
    <xf numFmtId="0" fontId="30" fillId="2" borderId="2" xfId="1" applyFont="1" applyFill="1" applyBorder="1" applyAlignment="1">
      <alignment horizontal="justify" vertical="center"/>
    </xf>
    <xf numFmtId="0" fontId="30" fillId="2" borderId="0" xfId="20" applyFont="1" applyFill="1" applyAlignment="1">
      <alignment vertical="center"/>
    </xf>
    <xf numFmtId="0" fontId="30" fillId="2" borderId="40" xfId="20" applyFont="1" applyFill="1" applyBorder="1" applyAlignment="1">
      <alignment horizontal="justify" vertical="center" wrapText="1"/>
    </xf>
    <xf numFmtId="0" fontId="30" fillId="2" borderId="40" xfId="20" applyFont="1" applyFill="1" applyBorder="1" applyAlignment="1">
      <alignment horizontal="center" vertical="center" wrapText="1"/>
    </xf>
    <xf numFmtId="0" fontId="30" fillId="2" borderId="0" xfId="20" applyFont="1" applyFill="1" applyAlignment="1">
      <alignment horizontal="center" vertical="center"/>
    </xf>
    <xf numFmtId="169" fontId="30" fillId="2" borderId="40" xfId="21" applyNumberFormat="1" applyFont="1" applyFill="1" applyBorder="1" applyAlignment="1">
      <alignment horizontal="center" vertical="center"/>
    </xf>
    <xf numFmtId="0" fontId="30" fillId="0" borderId="40" xfId="20" applyFont="1" applyBorder="1" applyAlignment="1">
      <alignment vertical="center"/>
    </xf>
    <xf numFmtId="9" fontId="30" fillId="2" borderId="40" xfId="20" applyNumberFormat="1" applyFont="1" applyFill="1" applyBorder="1" applyAlignment="1">
      <alignment vertical="center"/>
    </xf>
    <xf numFmtId="0" fontId="30" fillId="2" borderId="40" xfId="20" applyFont="1" applyFill="1" applyBorder="1" applyAlignment="1">
      <alignment vertical="center"/>
    </xf>
    <xf numFmtId="0" fontId="30" fillId="2" borderId="2" xfId="1" applyFont="1" applyFill="1" applyBorder="1" applyAlignment="1">
      <alignment horizontal="left"/>
    </xf>
    <xf numFmtId="0" fontId="30" fillId="0" borderId="2" xfId="0" applyFont="1" applyBorder="1" applyAlignment="1">
      <alignment wrapText="1"/>
    </xf>
    <xf numFmtId="0" fontId="30" fillId="0" borderId="2" xfId="24" applyFont="1" applyBorder="1"/>
    <xf numFmtId="9" fontId="30" fillId="0" borderId="40" xfId="20" applyNumberFormat="1" applyFont="1" applyBorder="1" applyAlignment="1">
      <alignment vertical="center"/>
    </xf>
    <xf numFmtId="165" fontId="30" fillId="0" borderId="40" xfId="9" applyNumberFormat="1" applyFont="1" applyBorder="1" applyAlignment="1">
      <alignment horizontal="center" vertical="center"/>
    </xf>
    <xf numFmtId="169" fontId="30" fillId="2" borderId="40" xfId="41" applyNumberFormat="1" applyFont="1" applyFill="1" applyBorder="1" applyAlignment="1">
      <alignment horizontal="center" vertical="center"/>
    </xf>
    <xf numFmtId="169" fontId="30" fillId="2" borderId="40" xfId="41" applyNumberFormat="1" applyFont="1" applyFill="1" applyBorder="1" applyAlignment="1">
      <alignment vertical="center"/>
    </xf>
    <xf numFmtId="165" fontId="44" fillId="10" borderId="2" xfId="16" applyNumberFormat="1" applyFont="1" applyFill="1" applyBorder="1" applyAlignment="1">
      <alignment vertical="center" wrapText="1"/>
    </xf>
    <xf numFmtId="165" fontId="16" fillId="2" borderId="0" xfId="16" applyNumberFormat="1" applyFont="1" applyFill="1" applyAlignment="1"/>
    <xf numFmtId="165" fontId="41" fillId="2" borderId="0" xfId="16" applyNumberFormat="1" applyFont="1" applyFill="1" applyAlignment="1"/>
    <xf numFmtId="165" fontId="46" fillId="0" borderId="0" xfId="16" applyNumberFormat="1" applyFont="1" applyAlignment="1">
      <alignment horizontal="left" wrapText="1"/>
    </xf>
    <xf numFmtId="0" fontId="18" fillId="3" borderId="18" xfId="0" applyFont="1" applyFill="1" applyBorder="1" applyAlignment="1">
      <alignment horizontal="center" vertical="center" wrapText="1"/>
    </xf>
    <xf numFmtId="0" fontId="18" fillId="3" borderId="18" xfId="0" applyFont="1" applyFill="1" applyBorder="1" applyAlignment="1">
      <alignment horizontal="center" vertical="center"/>
    </xf>
    <xf numFmtId="0" fontId="58" fillId="2" borderId="0" xfId="0" applyFont="1" applyFill="1"/>
    <xf numFmtId="0" fontId="60" fillId="2" borderId="0" xfId="0" applyFont="1" applyFill="1"/>
    <xf numFmtId="0" fontId="19" fillId="0" borderId="19" xfId="0" applyFont="1" applyBorder="1" applyAlignment="1">
      <alignment horizontal="left" vertical="center" wrapText="1"/>
    </xf>
    <xf numFmtId="0" fontId="60" fillId="2" borderId="0" xfId="0" applyFont="1" applyFill="1" applyAlignment="1">
      <alignment horizontal="left"/>
    </xf>
    <xf numFmtId="0" fontId="59" fillId="2" borderId="20" xfId="0" applyFont="1" applyFill="1" applyBorder="1" applyAlignment="1">
      <alignment horizontal="left" vertical="center" wrapText="1"/>
    </xf>
    <xf numFmtId="0" fontId="60" fillId="2" borderId="0" xfId="0" applyFont="1" applyFill="1" applyAlignment="1">
      <alignment horizontal="left" wrapText="1"/>
    </xf>
    <xf numFmtId="165" fontId="44" fillId="10" borderId="2" xfId="16" applyNumberFormat="1" applyFont="1" applyFill="1" applyBorder="1" applyAlignment="1">
      <alignment horizontal="left" vertical="center" wrapText="1"/>
    </xf>
    <xf numFmtId="10" fontId="44" fillId="10" borderId="2" xfId="19" applyNumberFormat="1" applyFont="1" applyFill="1" applyBorder="1" applyAlignment="1">
      <alignment vertical="center" wrapText="1"/>
    </xf>
    <xf numFmtId="169" fontId="23" fillId="2" borderId="0" xfId="29" applyNumberFormat="1" applyFont="1" applyFill="1" applyAlignment="1">
      <alignment horizontal="center" vertical="center"/>
    </xf>
    <xf numFmtId="169" fontId="23" fillId="2" borderId="0" xfId="32" applyNumberFormat="1" applyFont="1" applyFill="1" applyAlignment="1">
      <alignment horizontal="center" vertical="center"/>
    </xf>
    <xf numFmtId="169" fontId="23" fillId="2" borderId="0" xfId="5" applyNumberFormat="1" applyFont="1" applyFill="1" applyAlignment="1">
      <alignment horizontal="center" vertical="center"/>
    </xf>
    <xf numFmtId="171" fontId="40" fillId="0" borderId="0" xfId="6" applyNumberFormat="1" applyFont="1" applyAlignment="1">
      <alignment horizontal="center" vertical="center"/>
    </xf>
    <xf numFmtId="3" fontId="23" fillId="0" borderId="0" xfId="34" applyNumberFormat="1" applyFont="1"/>
    <xf numFmtId="3" fontId="38" fillId="0" borderId="0" xfId="0" applyNumberFormat="1" applyFont="1"/>
    <xf numFmtId="171" fontId="40" fillId="0" borderId="0" xfId="20" applyNumberFormat="1" applyFont="1" applyAlignment="1">
      <alignment horizontal="center" vertical="center"/>
    </xf>
    <xf numFmtId="171" fontId="40" fillId="0" borderId="0" xfId="39" applyNumberFormat="1" applyFont="1" applyAlignment="1">
      <alignment horizontal="center" vertical="center"/>
    </xf>
    <xf numFmtId="165" fontId="36" fillId="13" borderId="42" xfId="16" applyNumberFormat="1" applyFont="1" applyFill="1" applyBorder="1" applyAlignment="1">
      <alignment horizontal="center" vertical="center"/>
    </xf>
    <xf numFmtId="165" fontId="30" fillId="2" borderId="40" xfId="16" applyNumberFormat="1" applyFont="1" applyFill="1" applyBorder="1" applyAlignment="1">
      <alignment horizontal="center" vertical="center"/>
    </xf>
    <xf numFmtId="165" fontId="30" fillId="2" borderId="40" xfId="16" applyNumberFormat="1" applyFont="1" applyFill="1" applyBorder="1" applyAlignment="1">
      <alignment horizontal="right" vertical="center"/>
    </xf>
    <xf numFmtId="165" fontId="30" fillId="2" borderId="40" xfId="16" applyNumberFormat="1" applyFont="1" applyFill="1" applyBorder="1" applyAlignment="1">
      <alignment vertical="center"/>
    </xf>
    <xf numFmtId="165" fontId="36" fillId="13" borderId="40" xfId="16" applyNumberFormat="1" applyFont="1" applyFill="1" applyBorder="1" applyAlignment="1">
      <alignment horizontal="center" vertical="center"/>
    </xf>
    <xf numFmtId="0" fontId="59" fillId="2" borderId="19" xfId="0" applyFont="1" applyFill="1" applyBorder="1" applyAlignment="1">
      <alignment horizontal="left" vertical="center" wrapText="1"/>
    </xf>
    <xf numFmtId="0" fontId="59" fillId="2" borderId="20"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23" fillId="2" borderId="0" xfId="3" applyFont="1" applyFill="1"/>
    <xf numFmtId="0" fontId="23" fillId="2" borderId="0" xfId="3" applyFont="1" applyFill="1" applyAlignment="1">
      <alignment wrapText="1"/>
    </xf>
    <xf numFmtId="0" fontId="27" fillId="2" borderId="0" xfId="3" applyFont="1" applyFill="1" applyBorder="1"/>
    <xf numFmtId="0" fontId="23" fillId="2" borderId="0" xfId="3" applyFont="1" applyFill="1" applyAlignment="1">
      <alignment horizontal="left" wrapText="1"/>
    </xf>
    <xf numFmtId="0" fontId="23" fillId="2" borderId="0" xfId="3" applyFont="1" applyFill="1" applyAlignment="1">
      <alignment horizontal="left"/>
    </xf>
    <xf numFmtId="0" fontId="23" fillId="0" borderId="0" xfId="3" applyFont="1" applyBorder="1" applyAlignment="1">
      <alignment horizontal="left" vertical="center" wrapText="1"/>
    </xf>
    <xf numFmtId="0" fontId="23" fillId="2" borderId="0" xfId="3" applyFont="1" applyFill="1" applyBorder="1" applyAlignment="1">
      <alignment horizontal="left" wrapText="1"/>
    </xf>
    <xf numFmtId="0" fontId="23" fillId="2" borderId="0" xfId="3" applyFont="1" applyFill="1" applyBorder="1" applyAlignment="1">
      <alignment horizontal="left"/>
    </xf>
    <xf numFmtId="0" fontId="23" fillId="2" borderId="0" xfId="3" applyFont="1" applyFill="1" applyAlignment="1">
      <alignment horizontal="left" vertical="center" wrapText="1"/>
    </xf>
    <xf numFmtId="0" fontId="23" fillId="2" borderId="0" xfId="3" applyFont="1" applyFill="1" applyAlignment="1">
      <alignment horizontal="left" vertical="center"/>
    </xf>
    <xf numFmtId="0" fontId="23" fillId="0" borderId="0" xfId="3" applyFont="1" applyAlignment="1">
      <alignment horizontal="left" vertical="center" wrapText="1"/>
    </xf>
    <xf numFmtId="0" fontId="23" fillId="0" borderId="0" xfId="3" applyFont="1" applyBorder="1" applyAlignment="1">
      <alignment horizontal="justify" vertical="center" wrapText="1"/>
    </xf>
    <xf numFmtId="0" fontId="27" fillId="0" borderId="2" xfId="3" applyFont="1" applyBorder="1" applyAlignment="1">
      <alignment horizontal="center" vertical="center"/>
    </xf>
    <xf numFmtId="0" fontId="27" fillId="0" borderId="5" xfId="3" applyFont="1" applyBorder="1" applyAlignment="1">
      <alignment horizontal="center" vertical="center" wrapText="1"/>
    </xf>
    <xf numFmtId="0" fontId="30" fillId="0" borderId="2" xfId="3" applyFont="1" applyBorder="1" applyAlignment="1">
      <alignment horizontal="justify" vertical="center" wrapText="1"/>
    </xf>
    <xf numFmtId="0" fontId="27" fillId="0" borderId="2" xfId="3" applyFont="1" applyBorder="1" applyAlignment="1">
      <alignment horizontal="center" vertical="center" wrapText="1"/>
    </xf>
    <xf numFmtId="0" fontId="23" fillId="0" borderId="2" xfId="3" applyFont="1" applyBorder="1" applyAlignment="1">
      <alignment horizontal="justify" vertical="center" wrapText="1"/>
    </xf>
    <xf numFmtId="0" fontId="23" fillId="2" borderId="0" xfId="3" applyFont="1" applyFill="1" applyAlignment="1">
      <alignment vertical="center"/>
    </xf>
    <xf numFmtId="0" fontId="27" fillId="0" borderId="2" xfId="3" applyFont="1" applyBorder="1" applyAlignment="1">
      <alignment horizontal="center"/>
    </xf>
    <xf numFmtId="0" fontId="27" fillId="0" borderId="2" xfId="3" applyFont="1" applyBorder="1" applyAlignment="1">
      <alignment horizontal="left" vertical="center" wrapText="1"/>
    </xf>
    <xf numFmtId="0" fontId="23" fillId="0" borderId="2" xfId="3" applyFont="1" applyBorder="1" applyAlignment="1">
      <alignment vertical="center" wrapText="1"/>
    </xf>
    <xf numFmtId="0" fontId="27" fillId="0" borderId="5" xfId="3" applyFont="1" applyBorder="1" applyAlignment="1">
      <alignment horizontal="center" vertical="center"/>
    </xf>
    <xf numFmtId="0" fontId="23" fillId="0" borderId="2" xfId="3" applyFont="1" applyBorder="1" applyAlignment="1">
      <alignment horizontal="left" vertical="center" wrapText="1"/>
    </xf>
    <xf numFmtId="0" fontId="27" fillId="2" borderId="2" xfId="3" applyFont="1" applyFill="1" applyBorder="1" applyAlignment="1">
      <alignment horizontal="center" vertical="center" wrapText="1"/>
    </xf>
    <xf numFmtId="0" fontId="23" fillId="2" borderId="2" xfId="3" applyFont="1" applyFill="1" applyBorder="1" applyAlignment="1">
      <alignment vertical="center" wrapText="1"/>
    </xf>
    <xf numFmtId="0" fontId="27" fillId="2" borderId="2" xfId="3" applyFont="1" applyFill="1" applyBorder="1" applyAlignment="1">
      <alignment horizontal="center" vertical="center"/>
    </xf>
    <xf numFmtId="0" fontId="23" fillId="2" borderId="2" xfId="3" applyFont="1" applyFill="1" applyBorder="1" applyAlignment="1">
      <alignment horizontal="justify" vertical="center" wrapText="1"/>
    </xf>
    <xf numFmtId="0" fontId="23" fillId="0" borderId="0" xfId="4" applyFont="1"/>
    <xf numFmtId="0" fontId="23" fillId="0" borderId="0" xfId="3" applyFont="1"/>
    <xf numFmtId="0" fontId="23" fillId="0" borderId="0" xfId="4" applyFont="1" applyAlignment="1">
      <alignment horizontal="center"/>
    </xf>
    <xf numFmtId="0" fontId="23" fillId="0" borderId="0" xfId="3" applyFont="1" applyAlignment="1">
      <alignment horizontal="center" vertical="center" wrapText="1"/>
    </xf>
    <xf numFmtId="0" fontId="23" fillId="2" borderId="0" xfId="4" applyFont="1" applyFill="1"/>
    <xf numFmtId="0" fontId="23" fillId="2" borderId="0" xfId="4" applyFont="1" applyFill="1" applyAlignment="1">
      <alignment horizontal="center"/>
    </xf>
    <xf numFmtId="0" fontId="27" fillId="0" borderId="0" xfId="4" applyFont="1" applyAlignment="1">
      <alignment horizontal="center" vertical="center" wrapText="1"/>
    </xf>
    <xf numFmtId="10" fontId="63" fillId="0" borderId="0" xfId="3" applyNumberFormat="1" applyFont="1" applyAlignment="1">
      <alignment horizontal="center"/>
    </xf>
    <xf numFmtId="0" fontId="23" fillId="0" borderId="11" xfId="4" applyFont="1" applyBorder="1"/>
    <xf numFmtId="0" fontId="23" fillId="0" borderId="0" xfId="4" applyFont="1" applyAlignment="1">
      <alignment vertical="top" wrapText="1"/>
    </xf>
    <xf numFmtId="0" fontId="23" fillId="0" borderId="0" xfId="3" applyFont="1" applyAlignment="1">
      <alignment wrapText="1"/>
    </xf>
    <xf numFmtId="0" fontId="23" fillId="0" borderId="0" xfId="3" applyFont="1" applyAlignment="1">
      <alignment horizontal="justify" vertical="center"/>
    </xf>
    <xf numFmtId="0" fontId="27" fillId="2" borderId="0" xfId="5" applyFont="1" applyFill="1" applyAlignment="1">
      <alignment vertical="center"/>
    </xf>
    <xf numFmtId="0" fontId="23" fillId="2" borderId="0" xfId="5" applyFont="1" applyFill="1" applyAlignment="1">
      <alignment vertical="center"/>
    </xf>
    <xf numFmtId="0" fontId="26" fillId="0" borderId="0" xfId="5" applyFont="1" applyFill="1" applyAlignment="1">
      <alignment vertical="center"/>
    </xf>
    <xf numFmtId="0" fontId="26" fillId="16" borderId="0" xfId="5" applyFont="1" applyFill="1" applyAlignment="1">
      <alignment vertical="center"/>
    </xf>
    <xf numFmtId="0" fontId="23" fillId="16" borderId="0" xfId="5" applyFont="1" applyFill="1" applyAlignment="1">
      <alignment vertical="center"/>
    </xf>
    <xf numFmtId="0" fontId="23" fillId="8" borderId="0" xfId="5" applyFont="1" applyFill="1" applyAlignment="1">
      <alignment vertical="center"/>
    </xf>
    <xf numFmtId="0" fontId="27" fillId="0" borderId="2" xfId="5" applyFont="1" applyBorder="1" applyAlignment="1">
      <alignment horizontal="center" vertical="center"/>
    </xf>
    <xf numFmtId="3" fontId="27" fillId="13" borderId="2" xfId="5" applyNumberFormat="1" applyFont="1" applyFill="1" applyBorder="1" applyAlignment="1">
      <alignment horizontal="center" vertical="center"/>
    </xf>
    <xf numFmtId="3" fontId="23" fillId="0" borderId="0" xfId="5" applyNumberFormat="1" applyFont="1" applyAlignment="1">
      <alignment horizontal="center" vertical="center"/>
    </xf>
    <xf numFmtId="0" fontId="23" fillId="0" borderId="0" xfId="5" applyFont="1" applyAlignment="1">
      <alignment horizontal="center" vertical="center"/>
    </xf>
    <xf numFmtId="0" fontId="30" fillId="2" borderId="0" xfId="5" applyFont="1" applyFill="1" applyAlignment="1">
      <alignment vertical="center"/>
    </xf>
    <xf numFmtId="169" fontId="27" fillId="13" borderId="2" xfId="17" applyNumberFormat="1" applyFont="1" applyFill="1" applyBorder="1" applyAlignment="1">
      <alignment horizontal="center" vertical="center"/>
    </xf>
    <xf numFmtId="0" fontId="27" fillId="2" borderId="0" xfId="5" applyFont="1" applyFill="1" applyAlignment="1">
      <alignment horizontal="center" vertical="center"/>
    </xf>
    <xf numFmtId="169" fontId="27" fillId="2" borderId="0" xfId="17" applyNumberFormat="1" applyFont="1" applyFill="1" applyBorder="1" applyAlignment="1">
      <alignment horizontal="center" vertical="center"/>
    </xf>
    <xf numFmtId="169" fontId="47" fillId="2" borderId="0" xfId="17" applyNumberFormat="1" applyFont="1" applyFill="1" applyBorder="1" applyAlignment="1">
      <alignment horizontal="center" vertical="center"/>
    </xf>
    <xf numFmtId="169" fontId="60" fillId="2" borderId="19" xfId="17" applyNumberFormat="1" applyFont="1" applyFill="1" applyBorder="1" applyAlignment="1">
      <alignment vertical="center"/>
    </xf>
    <xf numFmtId="0" fontId="30" fillId="2" borderId="0" xfId="32" applyFont="1" applyFill="1" applyAlignment="1">
      <alignment vertical="center"/>
    </xf>
    <xf numFmtId="0" fontId="23" fillId="2" borderId="0" xfId="32" applyFont="1" applyFill="1" applyAlignment="1">
      <alignment vertical="center"/>
    </xf>
    <xf numFmtId="0" fontId="45" fillId="2" borderId="0" xfId="0" applyFont="1" applyFill="1" applyAlignment="1">
      <alignment wrapText="1"/>
    </xf>
    <xf numFmtId="0" fontId="46" fillId="0" borderId="0" xfId="0" applyFont="1" applyAlignment="1">
      <alignment wrapText="1"/>
    </xf>
    <xf numFmtId="169" fontId="60" fillId="2" borderId="0" xfId="0" applyNumberFormat="1" applyFont="1" applyFill="1"/>
    <xf numFmtId="0" fontId="60" fillId="2" borderId="0" xfId="0" applyFont="1" applyFill="1" applyAlignment="1">
      <alignment horizontal="justify" vertical="center" wrapText="1"/>
    </xf>
    <xf numFmtId="0" fontId="60" fillId="2" borderId="19" xfId="0" applyFont="1" applyFill="1" applyBorder="1" applyAlignment="1">
      <alignment horizontal="justify" vertical="center" wrapText="1"/>
    </xf>
    <xf numFmtId="0" fontId="64" fillId="2" borderId="2" xfId="1" applyFont="1" applyFill="1" applyBorder="1" applyAlignment="1">
      <alignment horizontal="left"/>
    </xf>
    <xf numFmtId="0" fontId="64" fillId="0" borderId="2" xfId="1" applyFont="1" applyBorder="1"/>
    <xf numFmtId="165" fontId="64" fillId="0" borderId="2" xfId="11" applyNumberFormat="1" applyFont="1" applyBorder="1"/>
    <xf numFmtId="9" fontId="64" fillId="2" borderId="2" xfId="1" applyNumberFormat="1" applyFont="1" applyFill="1" applyBorder="1"/>
    <xf numFmtId="0" fontId="64" fillId="0" borderId="2" xfId="1" applyFont="1" applyBorder="1" applyAlignment="1">
      <alignment vertical="center"/>
    </xf>
    <xf numFmtId="165" fontId="64" fillId="0" borderId="2" xfId="11" applyNumberFormat="1" applyFont="1" applyFill="1" applyBorder="1" applyAlignment="1">
      <alignment vertical="center"/>
    </xf>
    <xf numFmtId="0" fontId="64" fillId="0" borderId="2" xfId="0" applyFont="1" applyBorder="1" applyAlignment="1">
      <alignment horizontal="justify" vertical="center" wrapText="1"/>
    </xf>
    <xf numFmtId="0" fontId="64" fillId="0" borderId="2" xfId="0" applyFont="1" applyBorder="1" applyAlignment="1">
      <alignment vertical="center"/>
    </xf>
    <xf numFmtId="0" fontId="64" fillId="0" borderId="2" xfId="20" applyFont="1" applyBorder="1"/>
    <xf numFmtId="0" fontId="64" fillId="0" borderId="5" xfId="1" applyFont="1" applyBorder="1" applyAlignment="1">
      <alignment vertical="center"/>
    </xf>
    <xf numFmtId="165" fontId="64" fillId="0" borderId="5" xfId="11" applyNumberFormat="1" applyFont="1" applyFill="1" applyBorder="1" applyAlignment="1">
      <alignment vertical="center"/>
    </xf>
    <xf numFmtId="0" fontId="64" fillId="0" borderId="40" xfId="20" applyFont="1" applyBorder="1" applyAlignment="1">
      <alignment vertical="center"/>
    </xf>
    <xf numFmtId="165" fontId="64" fillId="0" borderId="40" xfId="9" applyNumberFormat="1" applyFont="1" applyBorder="1" applyAlignment="1">
      <alignment vertical="center"/>
    </xf>
    <xf numFmtId="0" fontId="64" fillId="0" borderId="41" xfId="20" applyFont="1" applyBorder="1" applyAlignment="1">
      <alignment vertical="center"/>
    </xf>
    <xf numFmtId="0" fontId="64" fillId="0" borderId="19" xfId="20" applyFont="1" applyBorder="1" applyAlignment="1">
      <alignment vertical="center"/>
    </xf>
    <xf numFmtId="165" fontId="64" fillId="0" borderId="19" xfId="9" applyNumberFormat="1" applyFont="1" applyBorder="1" applyAlignment="1">
      <alignment horizontal="right" vertical="center"/>
    </xf>
    <xf numFmtId="0" fontId="65" fillId="13" borderId="40" xfId="20" applyFont="1" applyFill="1" applyBorder="1" applyAlignment="1">
      <alignment horizontal="left" vertical="center"/>
    </xf>
    <xf numFmtId="0" fontId="64" fillId="13" borderId="40" xfId="20" applyFont="1" applyFill="1" applyBorder="1" applyAlignment="1">
      <alignment vertical="center"/>
    </xf>
    <xf numFmtId="3" fontId="64" fillId="13" borderId="41" xfId="20" applyNumberFormat="1" applyFont="1" applyFill="1" applyBorder="1" applyAlignment="1">
      <alignment vertical="center"/>
    </xf>
    <xf numFmtId="3" fontId="64" fillId="13" borderId="19" xfId="20" applyNumberFormat="1" applyFont="1" applyFill="1" applyBorder="1" applyAlignment="1">
      <alignment vertical="center"/>
    </xf>
    <xf numFmtId="169" fontId="65" fillId="13" borderId="19" xfId="21" applyNumberFormat="1" applyFont="1" applyFill="1" applyBorder="1" applyAlignment="1">
      <alignment horizontal="right" vertical="center"/>
    </xf>
    <xf numFmtId="0" fontId="64" fillId="2" borderId="39" xfId="20" applyFont="1" applyFill="1" applyBorder="1" applyAlignment="1">
      <alignment horizontal="justify" vertical="center" wrapText="1"/>
    </xf>
    <xf numFmtId="0" fontId="64" fillId="2" borderId="39" xfId="20" applyFont="1" applyFill="1" applyBorder="1" applyAlignment="1">
      <alignment vertical="center" wrapText="1"/>
    </xf>
    <xf numFmtId="0" fontId="64" fillId="2" borderId="0" xfId="20" applyFont="1" applyFill="1" applyAlignment="1">
      <alignment vertical="center" wrapText="1"/>
    </xf>
    <xf numFmtId="0" fontId="30" fillId="2" borderId="6" xfId="5" applyFont="1" applyFill="1" applyBorder="1" applyAlignment="1">
      <alignment horizontal="justify" vertical="center" wrapText="1"/>
    </xf>
    <xf numFmtId="165" fontId="44" fillId="10" borderId="19" xfId="16" applyNumberFormat="1" applyFont="1" applyFill="1" applyBorder="1" applyAlignment="1">
      <alignment horizontal="center" vertical="center" wrapText="1"/>
    </xf>
    <xf numFmtId="165" fontId="19" fillId="2" borderId="19" xfId="16" applyNumberFormat="1" applyFont="1" applyFill="1" applyBorder="1" applyAlignment="1">
      <alignment vertical="center" wrapText="1"/>
    </xf>
    <xf numFmtId="10" fontId="19" fillId="2" borderId="19" xfId="19" applyNumberFormat="1" applyFont="1" applyFill="1" applyBorder="1" applyAlignment="1">
      <alignment vertical="center" wrapText="1"/>
    </xf>
    <xf numFmtId="165" fontId="44" fillId="10" borderId="19" xfId="16" applyNumberFormat="1" applyFont="1" applyFill="1" applyBorder="1" applyAlignment="1">
      <alignment horizontal="left" vertical="center" wrapText="1"/>
    </xf>
    <xf numFmtId="10" fontId="44" fillId="10" borderId="19" xfId="19" applyNumberFormat="1" applyFont="1" applyFill="1" applyBorder="1" applyAlignment="1">
      <alignment horizontal="center" vertical="center" wrapText="1"/>
    </xf>
    <xf numFmtId="165" fontId="44" fillId="10" borderId="19" xfId="8" applyNumberFormat="1" applyFont="1" applyFill="1" applyBorder="1" applyAlignment="1">
      <alignment vertical="justify" wrapText="1"/>
    </xf>
    <xf numFmtId="9" fontId="44" fillId="10" borderId="19" xfId="19" applyNumberFormat="1" applyFont="1" applyFill="1" applyBorder="1" applyAlignment="1">
      <alignment horizontal="center" vertical="center" wrapText="1"/>
    </xf>
    <xf numFmtId="0" fontId="16" fillId="2" borderId="19" xfId="0" applyFont="1" applyFill="1" applyBorder="1"/>
    <xf numFmtId="165" fontId="35" fillId="13" borderId="19" xfId="16" applyNumberFormat="1" applyFont="1" applyFill="1" applyBorder="1" applyAlignment="1">
      <alignment vertical="center" wrapText="1"/>
    </xf>
    <xf numFmtId="10" fontId="35" fillId="13" borderId="19" xfId="19" applyNumberFormat="1" applyFont="1" applyFill="1" applyBorder="1" applyAlignment="1">
      <alignment vertical="center" wrapText="1"/>
    </xf>
    <xf numFmtId="165" fontId="44" fillId="10" borderId="19" xfId="8" applyNumberFormat="1" applyFont="1" applyFill="1" applyBorder="1" applyAlignment="1">
      <alignment horizontal="center" vertical="center" wrapText="1"/>
    </xf>
    <xf numFmtId="0" fontId="41" fillId="2" borderId="0" xfId="0" applyFont="1" applyFill="1" applyAlignment="1">
      <alignment wrapText="1"/>
    </xf>
    <xf numFmtId="0" fontId="0" fillId="0" borderId="0" xfId="0" applyAlignment="1">
      <alignment wrapText="1"/>
    </xf>
    <xf numFmtId="0" fontId="41" fillId="2" borderId="0" xfId="0" applyFont="1" applyFill="1" applyAlignment="1"/>
    <xf numFmtId="0" fontId="23" fillId="0" borderId="2" xfId="3" applyFont="1" applyBorder="1" applyAlignment="1">
      <alignment horizontal="justify" vertical="center" wrapText="1"/>
    </xf>
    <xf numFmtId="0" fontId="23" fillId="2" borderId="0" xfId="3" applyFont="1" applyFill="1" applyBorder="1" applyAlignment="1">
      <alignment horizontal="center"/>
    </xf>
    <xf numFmtId="0" fontId="27" fillId="2" borderId="0" xfId="3" applyFont="1" applyFill="1" applyBorder="1" applyAlignment="1">
      <alignment horizontal="center" vertical="center"/>
    </xf>
    <xf numFmtId="0" fontId="30" fillId="0" borderId="44" xfId="3" applyFont="1" applyBorder="1" applyAlignment="1">
      <alignment horizontal="justify" vertical="top" wrapText="1"/>
    </xf>
    <xf numFmtId="0" fontId="30" fillId="0" borderId="45" xfId="3" applyFont="1" applyBorder="1" applyAlignment="1">
      <alignment horizontal="justify" vertical="top" wrapText="1"/>
    </xf>
    <xf numFmtId="0" fontId="30" fillId="0" borderId="46" xfId="3" applyFont="1" applyBorder="1" applyAlignment="1">
      <alignment horizontal="justify" vertical="top" wrapText="1"/>
    </xf>
    <xf numFmtId="0" fontId="30" fillId="0" borderId="47" xfId="3" applyFont="1" applyBorder="1" applyAlignment="1">
      <alignment horizontal="justify" vertical="top" wrapText="1"/>
    </xf>
    <xf numFmtId="0" fontId="27" fillId="0" borderId="48" xfId="3" applyFont="1" applyBorder="1" applyAlignment="1">
      <alignment horizontal="center" vertical="center"/>
    </xf>
    <xf numFmtId="0" fontId="27" fillId="0" borderId="49" xfId="3" applyFont="1" applyBorder="1" applyAlignment="1">
      <alignment horizontal="center" vertical="center"/>
    </xf>
    <xf numFmtId="0" fontId="23" fillId="0" borderId="28" xfId="3" applyFont="1" applyBorder="1" applyAlignment="1">
      <alignment horizontal="justify" vertical="center" wrapText="1"/>
    </xf>
    <xf numFmtId="0" fontId="27" fillId="0" borderId="2" xfId="3" applyFont="1" applyBorder="1" applyAlignment="1">
      <alignment horizontal="center" vertical="center"/>
    </xf>
    <xf numFmtId="0" fontId="23" fillId="0" borderId="3" xfId="3" applyFont="1" applyBorder="1" applyAlignment="1">
      <alignment horizontal="justify" vertical="center" wrapText="1"/>
    </xf>
    <xf numFmtId="0" fontId="23" fillId="0" borderId="4" xfId="3" applyFont="1" applyBorder="1" applyAlignment="1">
      <alignment horizontal="justify" vertical="center" wrapText="1"/>
    </xf>
    <xf numFmtId="0" fontId="23" fillId="0" borderId="3" xfId="3" applyFont="1" applyBorder="1" applyAlignment="1">
      <alignment horizontal="left" vertical="center" wrapText="1"/>
    </xf>
    <xf numFmtId="0" fontId="23" fillId="0" borderId="4" xfId="3" applyFont="1" applyBorder="1" applyAlignment="1">
      <alignment horizontal="left" vertical="center" wrapText="1"/>
    </xf>
    <xf numFmtId="0" fontId="27" fillId="0" borderId="3" xfId="3" applyFont="1" applyBorder="1" applyAlignment="1">
      <alignment horizontal="center" vertical="center"/>
    </xf>
    <xf numFmtId="0" fontId="27" fillId="0" borderId="4" xfId="3" applyFont="1" applyBorder="1" applyAlignment="1">
      <alignment horizontal="center" vertical="center"/>
    </xf>
    <xf numFmtId="0" fontId="23" fillId="0" borderId="6" xfId="3" applyFont="1" applyBorder="1" applyAlignment="1">
      <alignment horizontal="left" vertical="center" wrapText="1"/>
    </xf>
    <xf numFmtId="0" fontId="27" fillId="2" borderId="2" xfId="3" applyFont="1" applyFill="1" applyBorder="1" applyAlignment="1">
      <alignment vertical="center" wrapText="1"/>
    </xf>
    <xf numFmtId="0" fontId="23" fillId="2" borderId="2" xfId="3" applyFont="1" applyFill="1" applyBorder="1" applyAlignment="1">
      <alignment wrapText="1"/>
    </xf>
    <xf numFmtId="0" fontId="23" fillId="2" borderId="2" xfId="4" applyFont="1" applyFill="1" applyBorder="1" applyAlignment="1">
      <alignment horizontal="justify" vertical="center" wrapText="1"/>
    </xf>
    <xf numFmtId="0" fontId="23" fillId="2" borderId="2" xfId="3" applyFont="1" applyFill="1" applyBorder="1" applyAlignment="1">
      <alignment horizontal="justify" vertical="center" wrapText="1"/>
    </xf>
    <xf numFmtId="0" fontId="23" fillId="0" borderId="7" xfId="4" applyFont="1" applyBorder="1" applyAlignment="1">
      <alignment horizontal="center"/>
    </xf>
    <xf numFmtId="0" fontId="23" fillId="0" borderId="8" xfId="4" applyFont="1" applyBorder="1" applyAlignment="1">
      <alignment horizontal="center"/>
    </xf>
    <xf numFmtId="0" fontId="23" fillId="0" borderId="11" xfId="4" applyFont="1" applyBorder="1" applyAlignment="1">
      <alignment horizontal="center"/>
    </xf>
    <xf numFmtId="0" fontId="23" fillId="0" borderId="0" xfId="4" applyFont="1" applyAlignment="1">
      <alignment horizontal="center"/>
    </xf>
    <xf numFmtId="0" fontId="23" fillId="0" borderId="12" xfId="4" applyFont="1" applyBorder="1" applyAlignment="1">
      <alignment horizontal="center"/>
    </xf>
    <xf numFmtId="0" fontId="23" fillId="0" borderId="13" xfId="4" applyFont="1" applyBorder="1" applyAlignment="1">
      <alignment horizontal="center"/>
    </xf>
    <xf numFmtId="0" fontId="27" fillId="0" borderId="2" xfId="4" applyFont="1" applyBorder="1" applyAlignment="1">
      <alignment horizontal="center" vertical="center" wrapText="1"/>
    </xf>
    <xf numFmtId="0" fontId="23" fillId="0" borderId="2" xfId="3" applyFont="1" applyBorder="1" applyAlignment="1">
      <alignment horizontal="center" vertical="center" wrapText="1"/>
    </xf>
    <xf numFmtId="0" fontId="23" fillId="0" borderId="9" xfId="4" applyFont="1" applyBorder="1" applyAlignment="1">
      <alignment horizontal="center"/>
    </xf>
    <xf numFmtId="0" fontId="23" fillId="0" borderId="10" xfId="4" applyFont="1" applyBorder="1" applyAlignment="1">
      <alignment horizontal="center"/>
    </xf>
    <xf numFmtId="0" fontId="62" fillId="0" borderId="14" xfId="4" applyFont="1" applyBorder="1" applyAlignment="1">
      <alignment horizontal="left" vertical="center" wrapText="1"/>
    </xf>
    <xf numFmtId="0" fontId="62" fillId="0" borderId="15" xfId="4" applyFont="1" applyBorder="1" applyAlignment="1">
      <alignment horizontal="left" vertical="center" wrapText="1"/>
    </xf>
    <xf numFmtId="0" fontId="23" fillId="0" borderId="3" xfId="4" applyFont="1" applyBorder="1" applyAlignment="1">
      <alignment horizontal="justify" wrapText="1"/>
    </xf>
    <xf numFmtId="0" fontId="23" fillId="0" borderId="16" xfId="3" applyFont="1" applyBorder="1" applyAlignment="1">
      <alignment horizontal="justify" wrapText="1"/>
    </xf>
    <xf numFmtId="0" fontId="23" fillId="0" borderId="4" xfId="3" applyFont="1" applyBorder="1" applyAlignment="1">
      <alignment horizontal="justify" wrapText="1"/>
    </xf>
    <xf numFmtId="0" fontId="30" fillId="2" borderId="0" xfId="3" applyFont="1" applyFill="1" applyAlignment="1">
      <alignment horizontal="justify" vertical="center" wrapText="1"/>
    </xf>
    <xf numFmtId="0" fontId="23" fillId="2" borderId="0" xfId="3" applyFont="1" applyFill="1" applyAlignment="1">
      <alignment wrapText="1"/>
    </xf>
    <xf numFmtId="0" fontId="23" fillId="2" borderId="17" xfId="3" applyFont="1" applyFill="1" applyBorder="1" applyAlignment="1">
      <alignment wrapText="1"/>
    </xf>
    <xf numFmtId="0" fontId="23" fillId="0" borderId="0" xfId="4" applyFont="1" applyAlignment="1">
      <alignment wrapText="1"/>
    </xf>
    <xf numFmtId="0" fontId="23" fillId="0" borderId="0" xfId="3" applyFont="1" applyAlignment="1">
      <alignment wrapText="1"/>
    </xf>
    <xf numFmtId="0" fontId="23" fillId="2" borderId="2" xfId="4" applyFont="1" applyFill="1" applyBorder="1" applyAlignment="1">
      <alignment horizontal="justify" vertical="top" wrapText="1"/>
    </xf>
    <xf numFmtId="0" fontId="23" fillId="2" borderId="2" xfId="3" applyFont="1" applyFill="1" applyBorder="1" applyAlignment="1">
      <alignment horizontal="justify" vertical="top" wrapText="1"/>
    </xf>
    <xf numFmtId="0" fontId="27" fillId="4" borderId="0" xfId="4" applyFont="1" applyFill="1" applyAlignment="1">
      <alignment horizontal="left" wrapText="1"/>
    </xf>
    <xf numFmtId="0" fontId="27" fillId="4" borderId="0" xfId="3" applyFont="1" applyFill="1" applyAlignment="1">
      <alignment horizontal="left" wrapText="1"/>
    </xf>
    <xf numFmtId="0" fontId="27" fillId="0" borderId="14" xfId="4" applyFont="1" applyBorder="1" applyAlignment="1">
      <alignment horizontal="justify" vertical="center" wrapText="1"/>
    </xf>
    <xf numFmtId="0" fontId="27" fillId="0" borderId="15" xfId="4" applyFont="1" applyBorder="1" applyAlignment="1">
      <alignment horizontal="justify" vertical="center" wrapText="1"/>
    </xf>
    <xf numFmtId="0" fontId="23" fillId="0" borderId="3" xfId="4" applyFont="1" applyBorder="1" applyAlignment="1">
      <alignment horizontal="left" wrapText="1"/>
    </xf>
    <xf numFmtId="0" fontId="23" fillId="0" borderId="16" xfId="3" applyFont="1" applyBorder="1" applyAlignment="1">
      <alignment horizontal="left" wrapText="1"/>
    </xf>
    <xf numFmtId="0" fontId="23" fillId="0" borderId="4" xfId="3" applyFont="1" applyBorder="1" applyAlignment="1">
      <alignment horizontal="left" wrapText="1"/>
    </xf>
    <xf numFmtId="0" fontId="23" fillId="0" borderId="3" xfId="4" applyFont="1" applyBorder="1" applyAlignment="1">
      <alignment horizontal="left" vertical="center" wrapText="1"/>
    </xf>
    <xf numFmtId="0" fontId="23" fillId="0" borderId="16" xfId="3" applyFont="1" applyBorder="1" applyAlignment="1">
      <alignment horizontal="left" vertical="center" wrapText="1"/>
    </xf>
    <xf numFmtId="0" fontId="23" fillId="0" borderId="0" xfId="0" applyFont="1" applyAlignment="1">
      <alignment horizontal="left" vertical="center" wrapText="1"/>
    </xf>
    <xf numFmtId="0" fontId="27" fillId="4" borderId="2" xfId="5" applyFont="1" applyFill="1" applyBorder="1" applyAlignment="1">
      <alignment wrapText="1"/>
    </xf>
    <xf numFmtId="0" fontId="23" fillId="0" borderId="2" xfId="5" applyFont="1" applyBorder="1" applyAlignment="1">
      <alignment wrapText="1"/>
    </xf>
    <xf numFmtId="0" fontId="27" fillId="5" borderId="2" xfId="5" applyFont="1" applyFill="1" applyBorder="1" applyAlignment="1">
      <alignment horizontal="center" wrapText="1"/>
    </xf>
    <xf numFmtId="0" fontId="27" fillId="9" borderId="2" xfId="5" applyFont="1" applyFill="1" applyBorder="1" applyAlignment="1">
      <alignment horizontal="center" wrapText="1"/>
    </xf>
    <xf numFmtId="0" fontId="34" fillId="11" borderId="3" xfId="5" applyFont="1" applyFill="1" applyBorder="1" applyAlignment="1">
      <alignment horizontal="center" vertical="center" wrapText="1"/>
    </xf>
    <xf numFmtId="0" fontId="34" fillId="11" borderId="16" xfId="5" applyFont="1" applyFill="1" applyBorder="1" applyAlignment="1">
      <alignment horizontal="center" vertical="center" wrapText="1"/>
    </xf>
    <xf numFmtId="0" fontId="34" fillId="11" borderId="4" xfId="5" applyFont="1" applyFill="1" applyBorder="1" applyAlignment="1">
      <alignment horizontal="center" vertical="center" wrapText="1"/>
    </xf>
    <xf numFmtId="0" fontId="33" fillId="11" borderId="5" xfId="5" applyFont="1" applyFill="1" applyBorder="1" applyAlignment="1">
      <alignment horizontal="center" vertical="center" wrapText="1"/>
    </xf>
    <xf numFmtId="0" fontId="33" fillId="11" borderId="27" xfId="5" applyFont="1" applyFill="1" applyBorder="1" applyAlignment="1">
      <alignment horizontal="center" vertical="center" wrapText="1"/>
    </xf>
    <xf numFmtId="0" fontId="33" fillId="11" borderId="28" xfId="5" applyFont="1" applyFill="1" applyBorder="1" applyAlignment="1">
      <alignment horizontal="center" vertical="center" wrapText="1"/>
    </xf>
    <xf numFmtId="0" fontId="27" fillId="9" borderId="2" xfId="5" applyFont="1" applyFill="1" applyBorder="1" applyAlignment="1">
      <alignment wrapText="1"/>
    </xf>
    <xf numFmtId="0" fontId="30" fillId="0" borderId="6" xfId="5" applyFont="1" applyBorder="1" applyAlignment="1">
      <alignment wrapText="1"/>
    </xf>
    <xf numFmtId="0" fontId="23" fillId="0" borderId="6" xfId="5" applyFont="1" applyBorder="1" applyAlignment="1">
      <alignment wrapText="1"/>
    </xf>
    <xf numFmtId="0" fontId="27" fillId="4" borderId="3" xfId="5" applyFont="1" applyFill="1" applyBorder="1" applyAlignment="1">
      <alignment wrapText="1"/>
    </xf>
    <xf numFmtId="0" fontId="27" fillId="4" borderId="4" xfId="5" applyFont="1" applyFill="1" applyBorder="1" applyAlignment="1">
      <alignment wrapText="1"/>
    </xf>
    <xf numFmtId="0" fontId="27" fillId="2" borderId="6" xfId="5" applyFont="1" applyFill="1" applyBorder="1" applyAlignment="1">
      <alignment wrapText="1"/>
    </xf>
    <xf numFmtId="0" fontId="23" fillId="2" borderId="6" xfId="5" applyFont="1" applyFill="1" applyBorder="1" applyAlignment="1">
      <alignment wrapText="1"/>
    </xf>
    <xf numFmtId="0" fontId="27" fillId="4" borderId="2" xfId="5" applyFont="1" applyFill="1" applyBorder="1" applyAlignment="1">
      <alignment horizontal="left" wrapText="1"/>
    </xf>
    <xf numFmtId="0" fontId="23" fillId="4" borderId="2" xfId="5" applyFont="1" applyFill="1" applyBorder="1" applyAlignment="1">
      <alignment horizontal="left" wrapText="1"/>
    </xf>
    <xf numFmtId="0" fontId="23" fillId="4" borderId="2" xfId="5" applyFont="1" applyFill="1" applyBorder="1" applyAlignment="1">
      <alignment wrapText="1"/>
    </xf>
    <xf numFmtId="0" fontId="23" fillId="0" borderId="0" xfId="5" applyFont="1" applyAlignment="1">
      <alignment wrapText="1"/>
    </xf>
    <xf numFmtId="0" fontId="27" fillId="10" borderId="2" xfId="5" applyFont="1" applyFill="1" applyBorder="1" applyAlignment="1">
      <alignment wrapText="1"/>
    </xf>
    <xf numFmtId="0" fontId="24" fillId="0" borderId="0" xfId="5" applyFont="1" applyBorder="1" applyAlignment="1">
      <alignment horizontal="left" vertical="center" wrapText="1"/>
    </xf>
    <xf numFmtId="0" fontId="23" fillId="0" borderId="6" xfId="5" applyFont="1" applyBorder="1" applyAlignment="1">
      <alignment horizontal="left" wrapText="1"/>
    </xf>
    <xf numFmtId="0" fontId="23" fillId="0" borderId="6" xfId="5" applyFont="1" applyBorder="1" applyAlignment="1">
      <alignment horizontal="justify" wrapText="1"/>
    </xf>
    <xf numFmtId="0" fontId="23" fillId="0" borderId="0" xfId="5" applyFont="1" applyAlignment="1">
      <alignment horizontal="justify" vertical="justify" wrapText="1"/>
    </xf>
    <xf numFmtId="0" fontId="4" fillId="0" borderId="3" xfId="28" applyFont="1" applyBorder="1" applyAlignment="1">
      <alignment horizontal="left" vertical="center" wrapText="1"/>
    </xf>
    <xf numFmtId="0" fontId="6" fillId="0" borderId="16" xfId="28" applyFont="1" applyBorder="1" applyAlignment="1">
      <alignment horizontal="left" vertical="center" wrapText="1"/>
    </xf>
    <xf numFmtId="0" fontId="6" fillId="0" borderId="4" xfId="28" applyFont="1" applyBorder="1" applyAlignment="1">
      <alignment horizontal="left" vertical="center" wrapText="1"/>
    </xf>
    <xf numFmtId="0" fontId="22" fillId="0" borderId="3" xfId="4" applyFont="1" applyBorder="1" applyAlignment="1">
      <alignment horizontal="justify" vertical="top" wrapText="1"/>
    </xf>
    <xf numFmtId="0" fontId="22" fillId="0" borderId="16" xfId="4" applyFont="1" applyBorder="1" applyAlignment="1">
      <alignment horizontal="justify" vertical="top" wrapText="1"/>
    </xf>
    <xf numFmtId="0" fontId="22" fillId="0" borderId="4" xfId="4" applyFont="1" applyBorder="1" applyAlignment="1">
      <alignment horizontal="justify" vertical="top" wrapText="1"/>
    </xf>
    <xf numFmtId="0" fontId="22" fillId="0" borderId="2" xfId="4" applyFont="1" applyBorder="1" applyAlignment="1">
      <alignment horizontal="left" vertical="top" wrapText="1"/>
    </xf>
    <xf numFmtId="0" fontId="8" fillId="0" borderId="2" xfId="28" applyBorder="1" applyAlignment="1">
      <alignment horizontal="left" vertical="top" wrapText="1"/>
    </xf>
    <xf numFmtId="0" fontId="22" fillId="0" borderId="2" xfId="4" applyFont="1" applyBorder="1" applyAlignment="1">
      <alignment horizontal="justify" vertical="top" wrapText="1"/>
    </xf>
    <xf numFmtId="0" fontId="8" fillId="0" borderId="2" xfId="28" applyBorder="1" applyAlignment="1">
      <alignment horizontal="justify" vertical="top" wrapText="1"/>
    </xf>
    <xf numFmtId="0" fontId="6" fillId="0" borderId="3" xfId="28" applyFont="1" applyBorder="1" applyAlignment="1">
      <alignment horizontal="left" vertical="center" wrapText="1"/>
    </xf>
    <xf numFmtId="0" fontId="22" fillId="0" borderId="0" xfId="4" applyFont="1" applyBorder="1" applyAlignment="1">
      <alignment horizontal="justify" vertical="top" wrapText="1"/>
    </xf>
    <xf numFmtId="0" fontId="8" fillId="0" borderId="0" xfId="28" applyBorder="1" applyAlignment="1">
      <alignment horizontal="justify" vertical="top" wrapText="1"/>
    </xf>
    <xf numFmtId="0" fontId="4" fillId="0" borderId="3" xfId="28" applyFont="1" applyBorder="1" applyAlignment="1">
      <alignment horizontal="justify" vertical="center" wrapText="1"/>
    </xf>
    <xf numFmtId="0" fontId="6" fillId="0" borderId="16" xfId="28" applyFont="1" applyBorder="1" applyAlignment="1">
      <alignment horizontal="justify" vertical="center" wrapText="1"/>
    </xf>
    <xf numFmtId="0" fontId="6" fillId="0" borderId="4" xfId="28" applyFont="1" applyBorder="1" applyAlignment="1">
      <alignment horizontal="justify" vertical="center" wrapText="1"/>
    </xf>
    <xf numFmtId="0" fontId="22" fillId="0" borderId="2" xfId="4" applyFont="1" applyBorder="1" applyAlignment="1">
      <alignment horizontal="justify" vertical="center" wrapText="1"/>
    </xf>
    <xf numFmtId="0" fontId="8" fillId="0" borderId="2" xfId="28" applyBorder="1" applyAlignment="1">
      <alignment horizontal="justify" vertical="center" wrapText="1"/>
    </xf>
    <xf numFmtId="0" fontId="22" fillId="0" borderId="0" xfId="4" applyFont="1" applyAlignment="1">
      <alignment horizontal="justify" vertical="center" wrapText="1"/>
    </xf>
    <xf numFmtId="0" fontId="8" fillId="0" borderId="0" xfId="28" applyAlignment="1">
      <alignment horizontal="justify" vertical="center" wrapText="1"/>
    </xf>
    <xf numFmtId="0" fontId="22" fillId="0" borderId="2" xfId="4" applyFont="1" applyBorder="1" applyAlignment="1">
      <alignment horizontal="left" wrapText="1"/>
    </xf>
    <xf numFmtId="0" fontId="8" fillId="0" borderId="2" xfId="28" applyBorder="1" applyAlignment="1">
      <alignment horizontal="left" wrapText="1"/>
    </xf>
    <xf numFmtId="0" fontId="51" fillId="0" borderId="0" xfId="4" applyFont="1" applyAlignment="1">
      <alignment horizontal="center" vertical="center"/>
    </xf>
    <xf numFmtId="0" fontId="8" fillId="0" borderId="0" xfId="28" applyAlignment="1">
      <alignment horizontal="center" vertical="center"/>
    </xf>
    <xf numFmtId="0" fontId="41" fillId="2" borderId="0" xfId="0" applyFont="1" applyFill="1" applyAlignment="1">
      <alignment horizontal="left" wrapText="1"/>
    </xf>
    <xf numFmtId="0" fontId="0" fillId="0" borderId="0" xfId="0" applyAlignment="1">
      <alignment horizontal="left" wrapText="1"/>
    </xf>
    <xf numFmtId="0" fontId="41" fillId="2" borderId="0" xfId="0" applyFont="1" applyFill="1" applyAlignment="1">
      <alignment horizontal="center" wrapText="1"/>
    </xf>
    <xf numFmtId="0" fontId="0" fillId="0" borderId="0" xfId="0" applyAlignment="1">
      <alignment horizontal="center" wrapText="1"/>
    </xf>
    <xf numFmtId="0" fontId="41" fillId="2" borderId="0" xfId="0" applyFont="1" applyFill="1" applyAlignment="1">
      <alignment horizontal="center" vertical="center" wrapText="1"/>
    </xf>
    <xf numFmtId="0" fontId="0" fillId="0" borderId="0" xfId="0" applyAlignment="1">
      <alignment horizontal="center" vertical="center" wrapText="1"/>
    </xf>
    <xf numFmtId="0" fontId="27" fillId="2" borderId="0" xfId="5" applyFont="1" applyFill="1" applyAlignment="1">
      <alignment horizontal="left" wrapText="1"/>
    </xf>
    <xf numFmtId="0" fontId="23" fillId="0" borderId="0" xfId="0" applyFont="1" applyAlignment="1">
      <alignment horizontal="left" wrapText="1"/>
    </xf>
    <xf numFmtId="0" fontId="23" fillId="0" borderId="1" xfId="0" applyFont="1" applyBorder="1" applyAlignment="1">
      <alignment horizontal="left" wrapText="1"/>
    </xf>
    <xf numFmtId="0" fontId="27" fillId="2" borderId="0" xfId="29" applyFont="1" applyFill="1" applyAlignment="1">
      <alignment horizontal="justify" wrapText="1"/>
    </xf>
    <xf numFmtId="0" fontId="23" fillId="0" borderId="1" xfId="0" applyFont="1" applyBorder="1" applyAlignment="1">
      <alignment horizontal="justify" wrapText="1"/>
    </xf>
    <xf numFmtId="0" fontId="27" fillId="2" borderId="0" xfId="32" applyFont="1" applyFill="1" applyAlignment="1">
      <alignment horizontal="justify" wrapText="1"/>
    </xf>
    <xf numFmtId="0" fontId="0" fillId="0" borderId="0" xfId="0" applyAlignment="1">
      <alignment horizontal="justify" wrapText="1"/>
    </xf>
    <xf numFmtId="0" fontId="27" fillId="2" borderId="0" xfId="5" applyFont="1" applyFill="1" applyAlignment="1">
      <alignment horizontal="justify" wrapText="1"/>
    </xf>
    <xf numFmtId="0" fontId="27" fillId="2" borderId="0" xfId="5" applyFont="1" applyFill="1" applyAlignment="1">
      <alignment horizontal="justify" vertical="center" wrapText="1"/>
    </xf>
    <xf numFmtId="0" fontId="0" fillId="0" borderId="0" xfId="0" applyAlignment="1">
      <alignment horizontal="justify" vertical="center" wrapText="1"/>
    </xf>
    <xf numFmtId="0" fontId="27" fillId="2" borderId="0" xfId="20" applyFont="1" applyFill="1" applyAlignment="1">
      <alignment horizontal="justify" wrapText="1"/>
    </xf>
    <xf numFmtId="0" fontId="36" fillId="2" borderId="0" xfId="6" applyFont="1" applyFill="1" applyAlignment="1">
      <alignment horizontal="left" vertical="center" wrapText="1"/>
    </xf>
    <xf numFmtId="0" fontId="40" fillId="0" borderId="0" xfId="0" applyFont="1" applyAlignment="1">
      <alignment horizontal="left" vertical="center" wrapText="1"/>
    </xf>
    <xf numFmtId="0" fontId="27" fillId="2" borderId="1" xfId="35" applyFont="1" applyFill="1" applyBorder="1" applyAlignment="1">
      <alignment horizontal="left" wrapText="1"/>
    </xf>
    <xf numFmtId="0" fontId="27" fillId="2" borderId="0" xfId="35" applyFont="1" applyFill="1" applyAlignment="1">
      <alignment horizontal="left" vertical="center" wrapText="1"/>
    </xf>
    <xf numFmtId="0" fontId="27" fillId="2" borderId="0" xfId="1" applyFont="1" applyFill="1" applyAlignment="1">
      <alignment horizontal="left" vertical="center" wrapText="1"/>
    </xf>
    <xf numFmtId="0" fontId="36" fillId="2" borderId="0" xfId="20" applyFont="1" applyFill="1" applyAlignment="1">
      <alignment horizontal="left" vertical="center" wrapText="1"/>
    </xf>
    <xf numFmtId="0" fontId="41" fillId="2" borderId="0" xfId="20" applyFont="1" applyFill="1" applyAlignment="1">
      <alignment horizontal="left" vertical="center" wrapText="1"/>
    </xf>
    <xf numFmtId="0" fontId="36" fillId="2" borderId="0" xfId="39" applyFont="1" applyFill="1" applyAlignment="1">
      <alignment horizontal="left" vertical="center" wrapText="1"/>
    </xf>
    <xf numFmtId="0" fontId="40" fillId="0" borderId="0" xfId="34" applyFont="1" applyAlignment="1">
      <alignment horizontal="left" vertical="center" wrapText="1"/>
    </xf>
  </cellXfs>
  <cellStyles count="44">
    <cellStyle name="Hipervínculo 2" xfId="15"/>
    <cellStyle name="Millares" xfId="16" builtinId="3"/>
    <cellStyle name="Millares [0]" xfId="2" builtinId="6"/>
    <cellStyle name="Millares [0] 2" xfId="37"/>
    <cellStyle name="Millares 2" xfId="8"/>
    <cellStyle name="Millares 2 2" xfId="11"/>
    <cellStyle name="Millares 2 2 2" xfId="12"/>
    <cellStyle name="Millares 2 3" xfId="22"/>
    <cellStyle name="Millares 2 3 2" xfId="38"/>
    <cellStyle name="Millares 2 4" xfId="36"/>
    <cellStyle name="Millares 2 5" xfId="43"/>
    <cellStyle name="Millares 3" xfId="9"/>
    <cellStyle name="Millares 4" xfId="31"/>
    <cellStyle name="Moneda" xfId="17" builtinId="4"/>
    <cellStyle name="Moneda 2" xfId="13"/>
    <cellStyle name="Moneda 2 2" xfId="14"/>
    <cellStyle name="Moneda 2 2 2" xfId="21"/>
    <cellStyle name="Moneda 2 2 2 2" xfId="30"/>
    <cellStyle name="Moneda 2 2 2 3" xfId="41"/>
    <cellStyle name="Moneda 2 3" xfId="23"/>
    <cellStyle name="Moneda 2 3 2" xfId="40"/>
    <cellStyle name="Normal" xfId="0" builtinId="0"/>
    <cellStyle name="Normal 2" xfId="1"/>
    <cellStyle name="Normal 2 2" xfId="5"/>
    <cellStyle name="Normal 2 2 2" xfId="10"/>
    <cellStyle name="Normal 2 2 2 2" xfId="29"/>
    <cellStyle name="Normal 2 2 3" xfId="6"/>
    <cellStyle name="Normal 2 2 3 2" xfId="24"/>
    <cellStyle name="Normal 2 2 3 3" xfId="42"/>
    <cellStyle name="Normal 2 2 4" xfId="20"/>
    <cellStyle name="Normal 2 2 4 2" xfId="32"/>
    <cellStyle name="Normal 2 2 4 3" xfId="39"/>
    <cellStyle name="Normal 2 2 5" xfId="33"/>
    <cellStyle name="Normal 2 3" xfId="7"/>
    <cellStyle name="Normal 2 3 2" xfId="35"/>
    <cellStyle name="Normal 2 4" xfId="34"/>
    <cellStyle name="Normal 3" xfId="3"/>
    <cellStyle name="Normal 3 2" xfId="4"/>
    <cellStyle name="Normal 4" xfId="25"/>
    <cellStyle name="Normal 5" xfId="27"/>
    <cellStyle name="Normal 6" xfId="28"/>
    <cellStyle name="Porcentaje" xfId="19" builtinId="5"/>
    <cellStyle name="Porcentaje 2" xfId="18"/>
    <cellStyle name="Porcentaje 3" xfId="26"/>
  </cellStyles>
  <dxfs count="0"/>
  <tableStyles count="0" defaultTableStyle="TableStyleMedium2" defaultPivotStyle="PivotStyleLight16"/>
  <colors>
    <mruColors>
      <color rgb="FF65FFAB"/>
      <color rgb="FFB4FEB0"/>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2.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638969</xdr:colOff>
      <xdr:row>25</xdr:row>
      <xdr:rowOff>575469</xdr:rowOff>
    </xdr:from>
    <xdr:to>
      <xdr:col>2</xdr:col>
      <xdr:colOff>867569</xdr:colOff>
      <xdr:row>25</xdr:row>
      <xdr:rowOff>689769</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2858294" y="10852944"/>
          <a:ext cx="228600" cy="1143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632619</xdr:colOff>
      <xdr:row>25</xdr:row>
      <xdr:rowOff>788988</xdr:rowOff>
    </xdr:from>
    <xdr:to>
      <xdr:col>2</xdr:col>
      <xdr:colOff>861219</xdr:colOff>
      <xdr:row>25</xdr:row>
      <xdr:rowOff>903288</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2851944" y="11066463"/>
          <a:ext cx="228600" cy="11430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626269</xdr:colOff>
      <xdr:row>25</xdr:row>
      <xdr:rowOff>961231</xdr:rowOff>
    </xdr:from>
    <xdr:to>
      <xdr:col>2</xdr:col>
      <xdr:colOff>854869</xdr:colOff>
      <xdr:row>25</xdr:row>
      <xdr:rowOff>1075531</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2845594" y="11238706"/>
          <a:ext cx="228600" cy="1143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0</xdr:colOff>
      <xdr:row>0</xdr:row>
      <xdr:rowOff>0</xdr:rowOff>
    </xdr:from>
    <xdr:ext cx="1283242" cy="529167"/>
    <xdr:pic>
      <xdr:nvPicPr>
        <xdr:cNvPr id="5" name="Imagen 4" descr="C:\Users\NELLY\Documents\UPRA\upra madr prosperidad color.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409575"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13</xdr:row>
      <xdr:rowOff>0</xdr:rowOff>
    </xdr:from>
    <xdr:ext cx="304800" cy="313599"/>
    <xdr:sp macro="" textlink="">
      <xdr:nvSpPr>
        <xdr:cNvPr id="2" name="AutoShape 1">
          <a:extLst>
            <a:ext uri="{FF2B5EF4-FFF2-40B4-BE49-F238E27FC236}">
              <a16:creationId xmlns:a16="http://schemas.microsoft.com/office/drawing/2014/main" id="{00000000-0008-0000-0C00-000002000000}"/>
            </a:ext>
          </a:extLst>
        </xdr:cNvPr>
        <xdr:cNvSpPr>
          <a:spLocks noChangeAspect="1" noChangeArrowheads="1"/>
        </xdr:cNvSpPr>
      </xdr:nvSpPr>
      <xdr:spPr bwMode="auto">
        <a:xfrm>
          <a:off x="0" y="26003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37</xdr:row>
      <xdr:rowOff>0</xdr:rowOff>
    </xdr:from>
    <xdr:ext cx="304800" cy="304097"/>
    <xdr:sp macro="" textlink="">
      <xdr:nvSpPr>
        <xdr:cNvPr id="3" name="AutoShape 1">
          <a:extLst>
            <a:ext uri="{FF2B5EF4-FFF2-40B4-BE49-F238E27FC236}">
              <a16:creationId xmlns:a16="http://schemas.microsoft.com/office/drawing/2014/main" id="{00000000-0008-0000-0C00-000003000000}"/>
            </a:ext>
          </a:extLst>
        </xdr:cNvPr>
        <xdr:cNvSpPr>
          <a:spLocks noChangeAspect="1" noChangeArrowheads="1"/>
        </xdr:cNvSpPr>
      </xdr:nvSpPr>
      <xdr:spPr bwMode="auto">
        <a:xfrm>
          <a:off x="0" y="76009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13</xdr:row>
      <xdr:rowOff>0</xdr:rowOff>
    </xdr:from>
    <xdr:ext cx="304800" cy="313599"/>
    <xdr:sp macro="" textlink="">
      <xdr:nvSpPr>
        <xdr:cNvPr id="2" name="AutoShape 1">
          <a:extLst>
            <a:ext uri="{FF2B5EF4-FFF2-40B4-BE49-F238E27FC236}">
              <a16:creationId xmlns:a16="http://schemas.microsoft.com/office/drawing/2014/main" id="{00000000-0008-0000-0D00-000002000000}"/>
            </a:ext>
          </a:extLst>
        </xdr:cNvPr>
        <xdr:cNvSpPr>
          <a:spLocks noChangeAspect="1" noChangeArrowheads="1"/>
        </xdr:cNvSpPr>
      </xdr:nvSpPr>
      <xdr:spPr bwMode="auto">
        <a:xfrm>
          <a:off x="0" y="26003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304800" cy="304097"/>
    <xdr:sp macro="" textlink="">
      <xdr:nvSpPr>
        <xdr:cNvPr id="3" name="AutoShape 1">
          <a:extLst>
            <a:ext uri="{FF2B5EF4-FFF2-40B4-BE49-F238E27FC236}">
              <a16:creationId xmlns:a16="http://schemas.microsoft.com/office/drawing/2014/main" id="{00000000-0008-0000-0D00-000003000000}"/>
            </a:ext>
          </a:extLst>
        </xdr:cNvPr>
        <xdr:cNvSpPr>
          <a:spLocks noChangeAspect="1" noChangeArrowheads="1"/>
        </xdr:cNvSpPr>
      </xdr:nvSpPr>
      <xdr:spPr bwMode="auto">
        <a:xfrm>
          <a:off x="0" y="88011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127682</xdr:rowOff>
    </xdr:to>
    <xdr:sp macro="" textlink="">
      <xdr:nvSpPr>
        <xdr:cNvPr id="2" name="AutoShape 1">
          <a:extLst>
            <a:ext uri="{FF2B5EF4-FFF2-40B4-BE49-F238E27FC236}">
              <a16:creationId xmlns:a16="http://schemas.microsoft.com/office/drawing/2014/main" id="{9C5B317F-28A9-4DE5-9098-87FC187DE20B}"/>
            </a:ext>
          </a:extLst>
        </xdr:cNvPr>
        <xdr:cNvSpPr>
          <a:spLocks noChangeAspect="1" noChangeArrowheads="1"/>
        </xdr:cNvSpPr>
      </xdr:nvSpPr>
      <xdr:spPr bwMode="auto">
        <a:xfrm>
          <a:off x="0" y="0"/>
          <a:ext cx="304800" cy="30548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109540</xdr:rowOff>
    </xdr:to>
    <xdr:sp macro="" textlink="">
      <xdr:nvSpPr>
        <xdr:cNvPr id="2" name="AutoShape 1">
          <a:extLst>
            <a:ext uri="{FF2B5EF4-FFF2-40B4-BE49-F238E27FC236}">
              <a16:creationId xmlns:a16="http://schemas.microsoft.com/office/drawing/2014/main" id="{00000000-0008-0000-0F00-000002000000}"/>
            </a:ext>
          </a:extLst>
        </xdr:cNvPr>
        <xdr:cNvSpPr>
          <a:spLocks noChangeAspect="1" noChangeArrowheads="1"/>
        </xdr:cNvSpPr>
      </xdr:nvSpPr>
      <xdr:spPr bwMode="auto">
        <a:xfrm>
          <a:off x="0" y="0"/>
          <a:ext cx="304800" cy="3095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16</xdr:row>
      <xdr:rowOff>0</xdr:rowOff>
    </xdr:from>
    <xdr:ext cx="304800" cy="313599"/>
    <xdr:sp macro="" textlink="">
      <xdr:nvSpPr>
        <xdr:cNvPr id="2" name="AutoShape 1">
          <a:extLst>
            <a:ext uri="{FF2B5EF4-FFF2-40B4-BE49-F238E27FC236}">
              <a16:creationId xmlns:a16="http://schemas.microsoft.com/office/drawing/2014/main" id="{00000000-0008-0000-1000-000002000000}"/>
            </a:ext>
          </a:extLst>
        </xdr:cNvPr>
        <xdr:cNvSpPr>
          <a:spLocks noChangeAspect="1" noChangeArrowheads="1"/>
        </xdr:cNvSpPr>
      </xdr:nvSpPr>
      <xdr:spPr bwMode="auto">
        <a:xfrm>
          <a:off x="0" y="46196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304097"/>
    <xdr:sp macro="" textlink="">
      <xdr:nvSpPr>
        <xdr:cNvPr id="3" name="AutoShape 1">
          <a:extLst>
            <a:ext uri="{FF2B5EF4-FFF2-40B4-BE49-F238E27FC236}">
              <a16:creationId xmlns:a16="http://schemas.microsoft.com/office/drawing/2014/main" id="{00000000-0008-0000-1000-000003000000}"/>
            </a:ext>
          </a:extLst>
        </xdr:cNvPr>
        <xdr:cNvSpPr>
          <a:spLocks noChangeAspect="1" noChangeArrowheads="1"/>
        </xdr:cNvSpPr>
      </xdr:nvSpPr>
      <xdr:spPr bwMode="auto">
        <a:xfrm>
          <a:off x="0" y="8267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304800" cy="313599"/>
    <xdr:sp macro="" textlink="">
      <xdr:nvSpPr>
        <xdr:cNvPr id="4" name="AutoShape 1">
          <a:extLst>
            <a:ext uri="{FF2B5EF4-FFF2-40B4-BE49-F238E27FC236}">
              <a16:creationId xmlns:a16="http://schemas.microsoft.com/office/drawing/2014/main" id="{A31DAC80-7579-4619-AC6C-BD8EAAC2145B}"/>
            </a:ext>
          </a:extLst>
        </xdr:cNvPr>
        <xdr:cNvSpPr>
          <a:spLocks noChangeAspect="1" noChangeArrowheads="1"/>
        </xdr:cNvSpPr>
      </xdr:nvSpPr>
      <xdr:spPr bwMode="auto">
        <a:xfrm>
          <a:off x="0" y="2451100"/>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17</xdr:row>
      <xdr:rowOff>0</xdr:rowOff>
    </xdr:from>
    <xdr:ext cx="304800" cy="313599"/>
    <xdr:sp macro="" textlink="">
      <xdr:nvSpPr>
        <xdr:cNvPr id="2" name="AutoShape 1">
          <a:extLst>
            <a:ext uri="{FF2B5EF4-FFF2-40B4-BE49-F238E27FC236}">
              <a16:creationId xmlns:a16="http://schemas.microsoft.com/office/drawing/2014/main" id="{B4A9D281-5A9D-4C83-B5CC-72CC509103D8}"/>
            </a:ext>
          </a:extLst>
        </xdr:cNvPr>
        <xdr:cNvSpPr>
          <a:spLocks noChangeAspect="1" noChangeArrowheads="1"/>
        </xdr:cNvSpPr>
      </xdr:nvSpPr>
      <xdr:spPr bwMode="auto">
        <a:xfrm>
          <a:off x="0" y="5149850"/>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04097"/>
    <xdr:sp macro="" textlink="">
      <xdr:nvSpPr>
        <xdr:cNvPr id="3" name="AutoShape 1">
          <a:extLst>
            <a:ext uri="{FF2B5EF4-FFF2-40B4-BE49-F238E27FC236}">
              <a16:creationId xmlns:a16="http://schemas.microsoft.com/office/drawing/2014/main" id="{305AB744-AAE9-41E8-A689-88CB2DF1C561}"/>
            </a:ext>
          </a:extLst>
        </xdr:cNvPr>
        <xdr:cNvSpPr>
          <a:spLocks noChangeAspect="1" noChangeArrowheads="1"/>
        </xdr:cNvSpPr>
      </xdr:nvSpPr>
      <xdr:spPr bwMode="auto">
        <a:xfrm>
          <a:off x="0" y="8953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333375</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390525"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15</xdr:col>
      <xdr:colOff>198436</xdr:colOff>
      <xdr:row>0</xdr:row>
      <xdr:rowOff>23806</xdr:rowOff>
    </xdr:from>
    <xdr:to>
      <xdr:col>16</xdr:col>
      <xdr:colOff>1338270</xdr:colOff>
      <xdr:row>2</xdr:row>
      <xdr:rowOff>154067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2228511" y="23806"/>
          <a:ext cx="2301884" cy="500678"/>
        </a:xfrm>
        <a:prstGeom prst="rect">
          <a:avLst/>
        </a:prstGeom>
      </xdr:spPr>
    </xdr:pic>
    <xdr:clientData/>
  </xdr:twoCellAnchor>
  <xdr:twoCellAnchor>
    <xdr:from>
      <xdr:col>11</xdr:col>
      <xdr:colOff>492950</xdr:colOff>
      <xdr:row>12</xdr:row>
      <xdr:rowOff>145143</xdr:rowOff>
    </xdr:from>
    <xdr:to>
      <xdr:col>15</xdr:col>
      <xdr:colOff>217715</xdr:colOff>
      <xdr:row>16</xdr:row>
      <xdr:rowOff>0</xdr:rowOff>
    </xdr:to>
    <xdr:sp macro="" textlink="">
      <xdr:nvSpPr>
        <xdr:cNvPr id="4" name="Rectángulo 3">
          <a:extLst>
            <a:ext uri="{FF2B5EF4-FFF2-40B4-BE49-F238E27FC236}">
              <a16:creationId xmlns:a16="http://schemas.microsoft.com/office/drawing/2014/main" id="{00000000-0008-0000-0100-000004000000}"/>
            </a:ext>
          </a:extLst>
        </xdr:cNvPr>
        <xdr:cNvSpPr/>
      </xdr:nvSpPr>
      <xdr:spPr>
        <a:xfrm>
          <a:off x="9932225" y="11937093"/>
          <a:ext cx="2315565" cy="3293382"/>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689B1ED4-E4E4-4FEE-81E9-B7525F7C76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184324</xdr:colOff>
      <xdr:row>1</xdr:row>
      <xdr:rowOff>105834</xdr:rowOff>
    </xdr:from>
    <xdr:to>
      <xdr:col>9</xdr:col>
      <xdr:colOff>414521</xdr:colOff>
      <xdr:row>3</xdr:row>
      <xdr:rowOff>143667</xdr:rowOff>
    </xdr:to>
    <xdr:pic>
      <xdr:nvPicPr>
        <xdr:cNvPr id="3" name="Imagen 2">
          <a:extLst>
            <a:ext uri="{FF2B5EF4-FFF2-40B4-BE49-F238E27FC236}">
              <a16:creationId xmlns:a16="http://schemas.microsoft.com/office/drawing/2014/main" id="{E859295E-7DC8-43C2-861A-AA13BC6678D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3639268" y="289278"/>
          <a:ext cx="1954398" cy="50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0</xdr:col>
      <xdr:colOff>304800</xdr:colOff>
      <xdr:row>23</xdr:row>
      <xdr:rowOff>52389</xdr:rowOff>
    </xdr:to>
    <xdr:sp macro="" textlink="">
      <xdr:nvSpPr>
        <xdr:cNvPr id="2" name="AutoShape 1">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0" y="9131300"/>
          <a:ext cx="304800" cy="249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36</xdr:row>
      <xdr:rowOff>0</xdr:rowOff>
    </xdr:from>
    <xdr:ext cx="304800" cy="304097"/>
    <xdr:sp macro="" textlink="">
      <xdr:nvSpPr>
        <xdr:cNvPr id="4" name="AutoShape 1">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0" y="121539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304800</xdr:colOff>
      <xdr:row>31</xdr:row>
      <xdr:rowOff>103194</xdr:rowOff>
    </xdr:to>
    <xdr:sp macro="" textlink="">
      <xdr:nvSpPr>
        <xdr:cNvPr id="2" name="AutoShape 1">
          <a:extLst>
            <a:ext uri="{FF2B5EF4-FFF2-40B4-BE49-F238E27FC236}">
              <a16:creationId xmlns:a16="http://schemas.microsoft.com/office/drawing/2014/main" id="{8C197194-2301-4D58-BFEB-4471AFE8B797}"/>
            </a:ext>
          </a:extLst>
        </xdr:cNvPr>
        <xdr:cNvSpPr>
          <a:spLocks noChangeAspect="1" noChangeArrowheads="1"/>
        </xdr:cNvSpPr>
      </xdr:nvSpPr>
      <xdr:spPr bwMode="auto">
        <a:xfrm>
          <a:off x="0" y="6959600"/>
          <a:ext cx="304800" cy="2873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1</xdr:row>
      <xdr:rowOff>128590</xdr:rowOff>
    </xdr:to>
    <xdr:sp macro="" textlink="">
      <xdr:nvSpPr>
        <xdr:cNvPr id="3" name="AutoShape 1">
          <a:extLst>
            <a:ext uri="{FF2B5EF4-FFF2-40B4-BE49-F238E27FC236}">
              <a16:creationId xmlns:a16="http://schemas.microsoft.com/office/drawing/2014/main" id="{A3458FEA-039C-4A14-9505-4248139DE6DC}"/>
            </a:ext>
          </a:extLst>
        </xdr:cNvPr>
        <xdr:cNvSpPr>
          <a:spLocks noChangeAspect="1" noChangeArrowheads="1"/>
        </xdr:cNvSpPr>
      </xdr:nvSpPr>
      <xdr:spPr bwMode="auto">
        <a:xfrm>
          <a:off x="0" y="0"/>
          <a:ext cx="304800" cy="3063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13</xdr:row>
      <xdr:rowOff>95253</xdr:rowOff>
    </xdr:to>
    <xdr:sp macro="" textlink="">
      <xdr:nvSpPr>
        <xdr:cNvPr id="4" name="AutoShape 1">
          <a:extLst>
            <a:ext uri="{FF2B5EF4-FFF2-40B4-BE49-F238E27FC236}">
              <a16:creationId xmlns:a16="http://schemas.microsoft.com/office/drawing/2014/main" id="{3795EEFC-3608-478D-BA64-8C6C2C9E176E}"/>
            </a:ext>
          </a:extLst>
        </xdr:cNvPr>
        <xdr:cNvSpPr>
          <a:spLocks noChangeAspect="1" noChangeArrowheads="1"/>
        </xdr:cNvSpPr>
      </xdr:nvSpPr>
      <xdr:spPr bwMode="auto">
        <a:xfrm>
          <a:off x="0" y="3746500"/>
          <a:ext cx="304800" cy="2794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71706812-16E7-4352-A0A5-0721B59F30B4}"/>
            </a:ext>
          </a:extLst>
        </xdr:cNvPr>
        <xdr:cNvSpPr>
          <a:spLocks noChangeAspect="1" noChangeArrowheads="1"/>
        </xdr:cNvSpPr>
      </xdr:nvSpPr>
      <xdr:spPr bwMode="auto">
        <a:xfrm>
          <a:off x="0" y="4114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29</xdr:row>
      <xdr:rowOff>0</xdr:rowOff>
    </xdr:from>
    <xdr:to>
      <xdr:col>0</xdr:col>
      <xdr:colOff>304800</xdr:colOff>
      <xdr:row>30</xdr:row>
      <xdr:rowOff>126091</xdr:rowOff>
    </xdr:to>
    <xdr:sp macro="" textlink="">
      <xdr:nvSpPr>
        <xdr:cNvPr id="6" name="AutoShape 1">
          <a:extLst>
            <a:ext uri="{FF2B5EF4-FFF2-40B4-BE49-F238E27FC236}">
              <a16:creationId xmlns:a16="http://schemas.microsoft.com/office/drawing/2014/main" id="{8E5E35CF-9339-472E-BA32-483CDBE2AFA5}"/>
            </a:ext>
          </a:extLst>
        </xdr:cNvPr>
        <xdr:cNvSpPr>
          <a:spLocks noChangeAspect="1" noChangeArrowheads="1"/>
        </xdr:cNvSpPr>
      </xdr:nvSpPr>
      <xdr:spPr bwMode="auto">
        <a:xfrm>
          <a:off x="0" y="6781800"/>
          <a:ext cx="304800" cy="30389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43</xdr:row>
      <xdr:rowOff>0</xdr:rowOff>
    </xdr:from>
    <xdr:ext cx="304800" cy="303214"/>
    <xdr:sp macro="" textlink="">
      <xdr:nvSpPr>
        <xdr:cNvPr id="7" name="AutoShape 1">
          <a:extLst>
            <a:ext uri="{FF2B5EF4-FFF2-40B4-BE49-F238E27FC236}">
              <a16:creationId xmlns:a16="http://schemas.microsoft.com/office/drawing/2014/main" id="{B1BB5333-7E8A-414C-907E-EF9FF74A77EF}"/>
            </a:ext>
          </a:extLst>
        </xdr:cNvPr>
        <xdr:cNvSpPr>
          <a:spLocks noChangeAspect="1" noChangeArrowheads="1"/>
        </xdr:cNvSpPr>
      </xdr:nvSpPr>
      <xdr:spPr bwMode="auto">
        <a:xfrm>
          <a:off x="0" y="124650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3216"/>
    <xdr:sp macro="" textlink="">
      <xdr:nvSpPr>
        <xdr:cNvPr id="8" name="AutoShape 1">
          <a:extLst>
            <a:ext uri="{FF2B5EF4-FFF2-40B4-BE49-F238E27FC236}">
              <a16:creationId xmlns:a16="http://schemas.microsoft.com/office/drawing/2014/main" id="{35F949A3-7DC1-431B-BE3E-DCE0ED1B3131}"/>
            </a:ext>
          </a:extLst>
        </xdr:cNvPr>
        <xdr:cNvSpPr>
          <a:spLocks noChangeAspect="1" noChangeArrowheads="1"/>
        </xdr:cNvSpPr>
      </xdr:nvSpPr>
      <xdr:spPr bwMode="auto">
        <a:xfrm>
          <a:off x="0" y="124650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3214"/>
    <xdr:sp macro="" textlink="">
      <xdr:nvSpPr>
        <xdr:cNvPr id="9" name="AutoShape 1">
          <a:extLst>
            <a:ext uri="{FF2B5EF4-FFF2-40B4-BE49-F238E27FC236}">
              <a16:creationId xmlns:a16="http://schemas.microsoft.com/office/drawing/2014/main" id="{6196CCE1-139A-4F29-B4FA-3708649A8C00}"/>
            </a:ext>
          </a:extLst>
        </xdr:cNvPr>
        <xdr:cNvSpPr>
          <a:spLocks noChangeAspect="1" noChangeArrowheads="1"/>
        </xdr:cNvSpPr>
      </xdr:nvSpPr>
      <xdr:spPr bwMode="auto">
        <a:xfrm>
          <a:off x="0" y="124650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43</xdr:row>
      <xdr:rowOff>0</xdr:rowOff>
    </xdr:from>
    <xdr:ext cx="304800" cy="303216"/>
    <xdr:sp macro="" textlink="">
      <xdr:nvSpPr>
        <xdr:cNvPr id="10" name="AutoShape 1">
          <a:extLst>
            <a:ext uri="{FF2B5EF4-FFF2-40B4-BE49-F238E27FC236}">
              <a16:creationId xmlns:a16="http://schemas.microsoft.com/office/drawing/2014/main" id="{87A3406C-18C8-4D14-A5CB-99B8856E71FE}"/>
            </a:ext>
          </a:extLst>
        </xdr:cNvPr>
        <xdr:cNvSpPr>
          <a:spLocks noChangeAspect="1" noChangeArrowheads="1"/>
        </xdr:cNvSpPr>
      </xdr:nvSpPr>
      <xdr:spPr bwMode="auto">
        <a:xfrm>
          <a:off x="0" y="124650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33</xdr:row>
      <xdr:rowOff>0</xdr:rowOff>
    </xdr:from>
    <xdr:ext cx="304800" cy="273737"/>
    <xdr:sp macro="" textlink="">
      <xdr:nvSpPr>
        <xdr:cNvPr id="2" name="AutoShape 1">
          <a:extLst>
            <a:ext uri="{FF2B5EF4-FFF2-40B4-BE49-F238E27FC236}">
              <a16:creationId xmlns:a16="http://schemas.microsoft.com/office/drawing/2014/main" id="{3F7AFF38-72C5-442C-A519-07B998748DD9}"/>
            </a:ext>
          </a:extLst>
        </xdr:cNvPr>
        <xdr:cNvSpPr>
          <a:spLocks noChangeAspect="1" noChangeArrowheads="1"/>
        </xdr:cNvSpPr>
      </xdr:nvSpPr>
      <xdr:spPr bwMode="auto">
        <a:xfrm>
          <a:off x="0" y="6997700"/>
          <a:ext cx="304800" cy="27373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05483"/>
    <xdr:sp macro="" textlink="">
      <xdr:nvSpPr>
        <xdr:cNvPr id="3" name="AutoShape 1">
          <a:extLst>
            <a:ext uri="{FF2B5EF4-FFF2-40B4-BE49-F238E27FC236}">
              <a16:creationId xmlns:a16="http://schemas.microsoft.com/office/drawing/2014/main" id="{2DC5F3CA-1911-4D7C-95B9-EB20587C8586}"/>
            </a:ext>
          </a:extLst>
        </xdr:cNvPr>
        <xdr:cNvSpPr>
          <a:spLocks noChangeAspect="1" noChangeArrowheads="1"/>
        </xdr:cNvSpPr>
      </xdr:nvSpPr>
      <xdr:spPr bwMode="auto">
        <a:xfrm>
          <a:off x="0" y="0"/>
          <a:ext cx="304800" cy="3054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279404"/>
    <xdr:sp macro="" textlink="">
      <xdr:nvSpPr>
        <xdr:cNvPr id="4" name="AutoShape 1">
          <a:extLst>
            <a:ext uri="{FF2B5EF4-FFF2-40B4-BE49-F238E27FC236}">
              <a16:creationId xmlns:a16="http://schemas.microsoft.com/office/drawing/2014/main" id="{4EAB728E-C851-4871-B84D-FCDE75BB6B44}"/>
            </a:ext>
          </a:extLst>
        </xdr:cNvPr>
        <xdr:cNvSpPr>
          <a:spLocks noChangeAspect="1" noChangeArrowheads="1"/>
        </xdr:cNvSpPr>
      </xdr:nvSpPr>
      <xdr:spPr bwMode="auto">
        <a:xfrm>
          <a:off x="0" y="3441700"/>
          <a:ext cx="304800" cy="27940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15F3B8CE-FF35-4DFD-AB98-A8F036A65FFE}"/>
            </a:ext>
          </a:extLst>
        </xdr:cNvPr>
        <xdr:cNvSpPr>
          <a:spLocks noChangeAspect="1" noChangeArrowheads="1"/>
        </xdr:cNvSpPr>
      </xdr:nvSpPr>
      <xdr:spPr bwMode="auto">
        <a:xfrm>
          <a:off x="0" y="36195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283934"/>
    <xdr:sp macro="" textlink="">
      <xdr:nvSpPr>
        <xdr:cNvPr id="6" name="AutoShape 1">
          <a:extLst>
            <a:ext uri="{FF2B5EF4-FFF2-40B4-BE49-F238E27FC236}">
              <a16:creationId xmlns:a16="http://schemas.microsoft.com/office/drawing/2014/main" id="{C939CEC7-F5E9-4C9D-9AE2-978A27C66626}"/>
            </a:ext>
          </a:extLst>
        </xdr:cNvPr>
        <xdr:cNvSpPr>
          <a:spLocks noChangeAspect="1" noChangeArrowheads="1"/>
        </xdr:cNvSpPr>
      </xdr:nvSpPr>
      <xdr:spPr bwMode="auto">
        <a:xfrm>
          <a:off x="0" y="6819900"/>
          <a:ext cx="304800" cy="28393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4"/>
    <xdr:sp macro="" textlink="">
      <xdr:nvSpPr>
        <xdr:cNvPr id="7" name="AutoShape 1">
          <a:extLst>
            <a:ext uri="{FF2B5EF4-FFF2-40B4-BE49-F238E27FC236}">
              <a16:creationId xmlns:a16="http://schemas.microsoft.com/office/drawing/2014/main" id="{033546ED-9792-4D04-B9B9-A1F0228572CD}"/>
            </a:ext>
          </a:extLst>
        </xdr:cNvPr>
        <xdr:cNvSpPr>
          <a:spLocks noChangeAspect="1" noChangeArrowheads="1"/>
        </xdr:cNvSpPr>
      </xdr:nvSpPr>
      <xdr:spPr bwMode="auto">
        <a:xfrm>
          <a:off x="0" y="229108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6"/>
    <xdr:sp macro="" textlink="">
      <xdr:nvSpPr>
        <xdr:cNvPr id="8" name="AutoShape 1">
          <a:extLst>
            <a:ext uri="{FF2B5EF4-FFF2-40B4-BE49-F238E27FC236}">
              <a16:creationId xmlns:a16="http://schemas.microsoft.com/office/drawing/2014/main" id="{98B13B41-0907-403A-82E1-2E6EA8DC4F6C}"/>
            </a:ext>
          </a:extLst>
        </xdr:cNvPr>
        <xdr:cNvSpPr>
          <a:spLocks noChangeAspect="1" noChangeArrowheads="1"/>
        </xdr:cNvSpPr>
      </xdr:nvSpPr>
      <xdr:spPr bwMode="auto">
        <a:xfrm>
          <a:off x="0" y="22910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4"/>
    <xdr:sp macro="" textlink="">
      <xdr:nvSpPr>
        <xdr:cNvPr id="9" name="AutoShape 1">
          <a:extLst>
            <a:ext uri="{FF2B5EF4-FFF2-40B4-BE49-F238E27FC236}">
              <a16:creationId xmlns:a16="http://schemas.microsoft.com/office/drawing/2014/main" id="{0FBDA8A1-656E-41CB-AC2D-B696CA7D99A0}"/>
            </a:ext>
          </a:extLst>
        </xdr:cNvPr>
        <xdr:cNvSpPr>
          <a:spLocks noChangeAspect="1" noChangeArrowheads="1"/>
        </xdr:cNvSpPr>
      </xdr:nvSpPr>
      <xdr:spPr bwMode="auto">
        <a:xfrm>
          <a:off x="0" y="229108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6"/>
    <xdr:sp macro="" textlink="">
      <xdr:nvSpPr>
        <xdr:cNvPr id="10" name="AutoShape 1">
          <a:extLst>
            <a:ext uri="{FF2B5EF4-FFF2-40B4-BE49-F238E27FC236}">
              <a16:creationId xmlns:a16="http://schemas.microsoft.com/office/drawing/2014/main" id="{95605A45-6580-4C5A-BE8C-01D3566F32E7}"/>
            </a:ext>
          </a:extLst>
        </xdr:cNvPr>
        <xdr:cNvSpPr>
          <a:spLocks noChangeAspect="1" noChangeArrowheads="1"/>
        </xdr:cNvSpPr>
      </xdr:nvSpPr>
      <xdr:spPr bwMode="auto">
        <a:xfrm>
          <a:off x="0" y="22910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271469"/>
    <xdr:sp macro="" textlink="">
      <xdr:nvSpPr>
        <xdr:cNvPr id="11" name="AutoShape 1">
          <a:extLst>
            <a:ext uri="{FF2B5EF4-FFF2-40B4-BE49-F238E27FC236}">
              <a16:creationId xmlns:a16="http://schemas.microsoft.com/office/drawing/2014/main" id="{FEAB44D4-9B1F-4A07-966E-9143C7F6500B}"/>
            </a:ext>
          </a:extLst>
        </xdr:cNvPr>
        <xdr:cNvSpPr>
          <a:spLocks noChangeAspect="1" noChangeArrowheads="1"/>
        </xdr:cNvSpPr>
      </xdr:nvSpPr>
      <xdr:spPr bwMode="auto">
        <a:xfrm>
          <a:off x="0" y="22910800"/>
          <a:ext cx="304800" cy="27146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47</xdr:row>
      <xdr:rowOff>0</xdr:rowOff>
    </xdr:from>
    <xdr:ext cx="304800" cy="263528"/>
    <xdr:sp macro="" textlink="">
      <xdr:nvSpPr>
        <xdr:cNvPr id="12" name="AutoShape 1">
          <a:extLst>
            <a:ext uri="{FF2B5EF4-FFF2-40B4-BE49-F238E27FC236}">
              <a16:creationId xmlns:a16="http://schemas.microsoft.com/office/drawing/2014/main" id="{F7B81BEA-0D82-4687-84A6-F3A06E40F52F}"/>
            </a:ext>
          </a:extLst>
        </xdr:cNvPr>
        <xdr:cNvSpPr>
          <a:spLocks noChangeAspect="1" noChangeArrowheads="1"/>
        </xdr:cNvSpPr>
      </xdr:nvSpPr>
      <xdr:spPr bwMode="auto">
        <a:xfrm>
          <a:off x="0" y="133985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303216"/>
    <xdr:sp macro="" textlink="">
      <xdr:nvSpPr>
        <xdr:cNvPr id="13" name="AutoShape 1">
          <a:extLst>
            <a:ext uri="{FF2B5EF4-FFF2-40B4-BE49-F238E27FC236}">
              <a16:creationId xmlns:a16="http://schemas.microsoft.com/office/drawing/2014/main" id="{6FADEC39-3E6E-4C11-B987-F9253DCD0DEA}"/>
            </a:ext>
          </a:extLst>
        </xdr:cNvPr>
        <xdr:cNvSpPr>
          <a:spLocks noChangeAspect="1" noChangeArrowheads="1"/>
        </xdr:cNvSpPr>
      </xdr:nvSpPr>
      <xdr:spPr bwMode="auto">
        <a:xfrm>
          <a:off x="0" y="229108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81</xdr:row>
      <xdr:rowOff>0</xdr:rowOff>
    </xdr:from>
    <xdr:ext cx="304800" cy="281666"/>
    <xdr:sp macro="" textlink="">
      <xdr:nvSpPr>
        <xdr:cNvPr id="14" name="AutoShape 1">
          <a:extLst>
            <a:ext uri="{FF2B5EF4-FFF2-40B4-BE49-F238E27FC236}">
              <a16:creationId xmlns:a16="http://schemas.microsoft.com/office/drawing/2014/main" id="{C33C6038-57C1-4EE8-BD01-D535677EEBE1}"/>
            </a:ext>
          </a:extLst>
        </xdr:cNvPr>
        <xdr:cNvSpPr>
          <a:spLocks noChangeAspect="1" noChangeArrowheads="1"/>
        </xdr:cNvSpPr>
      </xdr:nvSpPr>
      <xdr:spPr bwMode="auto">
        <a:xfrm>
          <a:off x="0" y="22910800"/>
          <a:ext cx="304800" cy="2816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65</xdr:row>
      <xdr:rowOff>0</xdr:rowOff>
    </xdr:from>
    <xdr:ext cx="304800" cy="276761"/>
    <xdr:sp macro="" textlink="">
      <xdr:nvSpPr>
        <xdr:cNvPr id="15" name="AutoShape 1">
          <a:extLst>
            <a:ext uri="{FF2B5EF4-FFF2-40B4-BE49-F238E27FC236}">
              <a16:creationId xmlns:a16="http://schemas.microsoft.com/office/drawing/2014/main" id="{F918A402-7710-44EE-8533-61A914009381}"/>
            </a:ext>
          </a:extLst>
        </xdr:cNvPr>
        <xdr:cNvSpPr>
          <a:spLocks noChangeAspect="1" noChangeArrowheads="1"/>
        </xdr:cNvSpPr>
      </xdr:nvSpPr>
      <xdr:spPr bwMode="auto">
        <a:xfrm>
          <a:off x="0" y="168656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268820"/>
    <xdr:sp macro="" textlink="">
      <xdr:nvSpPr>
        <xdr:cNvPr id="16" name="AutoShape 1">
          <a:extLst>
            <a:ext uri="{FF2B5EF4-FFF2-40B4-BE49-F238E27FC236}">
              <a16:creationId xmlns:a16="http://schemas.microsoft.com/office/drawing/2014/main" id="{13FB82BC-56BF-44B6-B660-58E290E99446}"/>
            </a:ext>
          </a:extLst>
        </xdr:cNvPr>
        <xdr:cNvSpPr>
          <a:spLocks noChangeAspect="1" noChangeArrowheads="1"/>
        </xdr:cNvSpPr>
      </xdr:nvSpPr>
      <xdr:spPr bwMode="auto">
        <a:xfrm>
          <a:off x="0" y="1384300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48</xdr:row>
      <xdr:rowOff>0</xdr:rowOff>
    </xdr:from>
    <xdr:ext cx="304800" cy="303216"/>
    <xdr:sp macro="" textlink="">
      <xdr:nvSpPr>
        <xdr:cNvPr id="17" name="AutoShape 1">
          <a:extLst>
            <a:ext uri="{FF2B5EF4-FFF2-40B4-BE49-F238E27FC236}">
              <a16:creationId xmlns:a16="http://schemas.microsoft.com/office/drawing/2014/main" id="{E7D128D4-DBCA-4351-AE38-CE0CC6AD3A8D}"/>
            </a:ext>
          </a:extLst>
        </xdr:cNvPr>
        <xdr:cNvSpPr>
          <a:spLocks noChangeAspect="1" noChangeArrowheads="1"/>
        </xdr:cNvSpPr>
      </xdr:nvSpPr>
      <xdr:spPr bwMode="auto">
        <a:xfrm>
          <a:off x="0" y="138430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64</xdr:row>
      <xdr:rowOff>0</xdr:rowOff>
    </xdr:from>
    <xdr:ext cx="304800" cy="286958"/>
    <xdr:sp macro="" textlink="">
      <xdr:nvSpPr>
        <xdr:cNvPr id="18" name="AutoShape 1">
          <a:extLst>
            <a:ext uri="{FF2B5EF4-FFF2-40B4-BE49-F238E27FC236}">
              <a16:creationId xmlns:a16="http://schemas.microsoft.com/office/drawing/2014/main" id="{E35A7436-F48A-4077-9814-748617A72CB0}"/>
            </a:ext>
          </a:extLst>
        </xdr:cNvPr>
        <xdr:cNvSpPr>
          <a:spLocks noChangeAspect="1" noChangeArrowheads="1"/>
        </xdr:cNvSpPr>
      </xdr:nvSpPr>
      <xdr:spPr bwMode="auto">
        <a:xfrm>
          <a:off x="0" y="166878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304800" cy="263528"/>
    <xdr:sp macro="" textlink="">
      <xdr:nvSpPr>
        <xdr:cNvPr id="19" name="AutoShape 1">
          <a:extLst>
            <a:ext uri="{FF2B5EF4-FFF2-40B4-BE49-F238E27FC236}">
              <a16:creationId xmlns:a16="http://schemas.microsoft.com/office/drawing/2014/main" id="{00124A68-4A21-4B4B-A73B-2F18E979397B}"/>
            </a:ext>
          </a:extLst>
        </xdr:cNvPr>
        <xdr:cNvSpPr>
          <a:spLocks noChangeAspect="1" noChangeArrowheads="1"/>
        </xdr:cNvSpPr>
      </xdr:nvSpPr>
      <xdr:spPr bwMode="auto">
        <a:xfrm>
          <a:off x="0" y="232664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107</xdr:row>
      <xdr:rowOff>0</xdr:rowOff>
    </xdr:from>
    <xdr:ext cx="304800" cy="276761"/>
    <xdr:sp macro="" textlink="">
      <xdr:nvSpPr>
        <xdr:cNvPr id="20" name="AutoShape 1">
          <a:extLst>
            <a:ext uri="{FF2B5EF4-FFF2-40B4-BE49-F238E27FC236}">
              <a16:creationId xmlns:a16="http://schemas.microsoft.com/office/drawing/2014/main" id="{C72CF6F5-8948-465F-95E5-6C93947038AA}"/>
            </a:ext>
          </a:extLst>
        </xdr:cNvPr>
        <xdr:cNvSpPr>
          <a:spLocks noChangeAspect="1" noChangeArrowheads="1"/>
        </xdr:cNvSpPr>
      </xdr:nvSpPr>
      <xdr:spPr bwMode="auto">
        <a:xfrm>
          <a:off x="0" y="275526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268820"/>
    <xdr:sp macro="" textlink="">
      <xdr:nvSpPr>
        <xdr:cNvPr id="21" name="AutoShape 1">
          <a:extLst>
            <a:ext uri="{FF2B5EF4-FFF2-40B4-BE49-F238E27FC236}">
              <a16:creationId xmlns:a16="http://schemas.microsoft.com/office/drawing/2014/main" id="{DE1FE20C-BCC6-41A2-AD73-985131BE5137}"/>
            </a:ext>
          </a:extLst>
        </xdr:cNvPr>
        <xdr:cNvSpPr>
          <a:spLocks noChangeAspect="1" noChangeArrowheads="1"/>
        </xdr:cNvSpPr>
      </xdr:nvSpPr>
      <xdr:spPr bwMode="auto">
        <a:xfrm>
          <a:off x="0" y="2346325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03216"/>
    <xdr:sp macro="" textlink="">
      <xdr:nvSpPr>
        <xdr:cNvPr id="22" name="AutoShape 1">
          <a:extLst>
            <a:ext uri="{FF2B5EF4-FFF2-40B4-BE49-F238E27FC236}">
              <a16:creationId xmlns:a16="http://schemas.microsoft.com/office/drawing/2014/main" id="{F489646E-23D1-4DA9-9ACB-EF315547770D}"/>
            </a:ext>
          </a:extLst>
        </xdr:cNvPr>
        <xdr:cNvSpPr>
          <a:spLocks noChangeAspect="1" noChangeArrowheads="1"/>
        </xdr:cNvSpPr>
      </xdr:nvSpPr>
      <xdr:spPr bwMode="auto">
        <a:xfrm>
          <a:off x="0" y="234632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102</xdr:row>
      <xdr:rowOff>0</xdr:rowOff>
    </xdr:from>
    <xdr:ext cx="304800" cy="286958"/>
    <xdr:sp macro="" textlink="">
      <xdr:nvSpPr>
        <xdr:cNvPr id="23" name="AutoShape 1">
          <a:extLst>
            <a:ext uri="{FF2B5EF4-FFF2-40B4-BE49-F238E27FC236}">
              <a16:creationId xmlns:a16="http://schemas.microsoft.com/office/drawing/2014/main" id="{48A1948E-7DFB-4ED2-8B60-50526427752D}"/>
            </a:ext>
          </a:extLst>
        </xdr:cNvPr>
        <xdr:cNvSpPr>
          <a:spLocks noChangeAspect="1" noChangeArrowheads="1"/>
        </xdr:cNvSpPr>
      </xdr:nvSpPr>
      <xdr:spPr bwMode="auto">
        <a:xfrm>
          <a:off x="0" y="266636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276761"/>
    <xdr:sp macro="" textlink="">
      <xdr:nvSpPr>
        <xdr:cNvPr id="24" name="AutoShape 1">
          <a:extLst>
            <a:ext uri="{FF2B5EF4-FFF2-40B4-BE49-F238E27FC236}">
              <a16:creationId xmlns:a16="http://schemas.microsoft.com/office/drawing/2014/main" id="{37C9B051-2DB9-4A2C-A299-E455A6599FA2}"/>
            </a:ext>
          </a:extLst>
        </xdr:cNvPr>
        <xdr:cNvSpPr>
          <a:spLocks noChangeAspect="1" noChangeArrowheads="1"/>
        </xdr:cNvSpPr>
      </xdr:nvSpPr>
      <xdr:spPr bwMode="auto">
        <a:xfrm>
          <a:off x="0" y="248856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91</xdr:row>
      <xdr:rowOff>0</xdr:rowOff>
    </xdr:from>
    <xdr:ext cx="304800" cy="286958"/>
    <xdr:sp macro="" textlink="">
      <xdr:nvSpPr>
        <xdr:cNvPr id="25" name="AutoShape 1">
          <a:extLst>
            <a:ext uri="{FF2B5EF4-FFF2-40B4-BE49-F238E27FC236}">
              <a16:creationId xmlns:a16="http://schemas.microsoft.com/office/drawing/2014/main" id="{4CAD3D19-8370-45B2-B125-F5C0FFBD4738}"/>
            </a:ext>
          </a:extLst>
        </xdr:cNvPr>
        <xdr:cNvSpPr>
          <a:spLocks noChangeAspect="1" noChangeArrowheads="1"/>
        </xdr:cNvSpPr>
      </xdr:nvSpPr>
      <xdr:spPr bwMode="auto">
        <a:xfrm>
          <a:off x="0" y="247078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30</xdr:row>
      <xdr:rowOff>0</xdr:rowOff>
    </xdr:from>
    <xdr:ext cx="304800" cy="254688"/>
    <xdr:sp macro="" textlink="">
      <xdr:nvSpPr>
        <xdr:cNvPr id="2" name="AutoShape 1">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0" y="6000750"/>
          <a:ext cx="304800" cy="25468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305483"/>
    <xdr:sp macro="" textlink="">
      <xdr:nvSpPr>
        <xdr:cNvPr id="3" name="AutoShape 1">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0" y="0"/>
          <a:ext cx="304800" cy="3054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260353"/>
    <xdr:sp macro="" textlink="">
      <xdr:nvSpPr>
        <xdr:cNvPr id="4" name="AutoShape 1">
          <a:extLst>
            <a:ext uri="{FF2B5EF4-FFF2-40B4-BE49-F238E27FC236}">
              <a16:creationId xmlns:a16="http://schemas.microsoft.com/office/drawing/2014/main" id="{00000000-0008-0000-0900-000004000000}"/>
            </a:ext>
          </a:extLst>
        </xdr:cNvPr>
        <xdr:cNvSpPr>
          <a:spLocks noChangeAspect="1" noChangeArrowheads="1"/>
        </xdr:cNvSpPr>
      </xdr:nvSpPr>
      <xdr:spPr bwMode="auto">
        <a:xfrm>
          <a:off x="0" y="2600325"/>
          <a:ext cx="304800" cy="2603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00000000-0008-0000-0900-000005000000}"/>
            </a:ext>
          </a:extLst>
        </xdr:cNvPr>
        <xdr:cNvSpPr>
          <a:spLocks noChangeAspect="1" noChangeArrowheads="1"/>
        </xdr:cNvSpPr>
      </xdr:nvSpPr>
      <xdr:spPr bwMode="auto">
        <a:xfrm>
          <a:off x="0" y="28003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30</xdr:row>
      <xdr:rowOff>0</xdr:rowOff>
    </xdr:from>
    <xdr:ext cx="304800" cy="264883"/>
    <xdr:sp macro="" textlink="">
      <xdr:nvSpPr>
        <xdr:cNvPr id="6" name="AutoShape 1">
          <a:extLst>
            <a:ext uri="{FF2B5EF4-FFF2-40B4-BE49-F238E27FC236}">
              <a16:creationId xmlns:a16="http://schemas.microsoft.com/office/drawing/2014/main" id="{00000000-0008-0000-0900-000006000000}"/>
            </a:ext>
          </a:extLst>
        </xdr:cNvPr>
        <xdr:cNvSpPr>
          <a:spLocks noChangeAspect="1" noChangeArrowheads="1"/>
        </xdr:cNvSpPr>
      </xdr:nvSpPr>
      <xdr:spPr bwMode="auto">
        <a:xfrm>
          <a:off x="0" y="6000750"/>
          <a:ext cx="304800" cy="26488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4"/>
    <xdr:sp macro="" textlink="">
      <xdr:nvSpPr>
        <xdr:cNvPr id="7" name="AutoShape 1">
          <a:extLst>
            <a:ext uri="{FF2B5EF4-FFF2-40B4-BE49-F238E27FC236}">
              <a16:creationId xmlns:a16="http://schemas.microsoft.com/office/drawing/2014/main" id="{00000000-0008-0000-0900-000007000000}"/>
            </a:ext>
          </a:extLst>
        </xdr:cNvPr>
        <xdr:cNvSpPr>
          <a:spLocks noChangeAspect="1" noChangeArrowheads="1"/>
        </xdr:cNvSpPr>
      </xdr:nvSpPr>
      <xdr:spPr bwMode="auto">
        <a:xfrm>
          <a:off x="0" y="172021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6"/>
    <xdr:sp macro="" textlink="">
      <xdr:nvSpPr>
        <xdr:cNvPr id="8" name="AutoShape 1">
          <a:extLst>
            <a:ext uri="{FF2B5EF4-FFF2-40B4-BE49-F238E27FC236}">
              <a16:creationId xmlns:a16="http://schemas.microsoft.com/office/drawing/2014/main" id="{00000000-0008-0000-0900-000008000000}"/>
            </a:ext>
          </a:extLst>
        </xdr:cNvPr>
        <xdr:cNvSpPr>
          <a:spLocks noChangeAspect="1" noChangeArrowheads="1"/>
        </xdr:cNvSpPr>
      </xdr:nvSpPr>
      <xdr:spPr bwMode="auto">
        <a:xfrm>
          <a:off x="0" y="172021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4"/>
    <xdr:sp macro="" textlink="">
      <xdr:nvSpPr>
        <xdr:cNvPr id="9" name="AutoShape 1">
          <a:extLst>
            <a:ext uri="{FF2B5EF4-FFF2-40B4-BE49-F238E27FC236}">
              <a16:creationId xmlns:a16="http://schemas.microsoft.com/office/drawing/2014/main" id="{00000000-0008-0000-0900-000009000000}"/>
            </a:ext>
          </a:extLst>
        </xdr:cNvPr>
        <xdr:cNvSpPr>
          <a:spLocks noChangeAspect="1" noChangeArrowheads="1"/>
        </xdr:cNvSpPr>
      </xdr:nvSpPr>
      <xdr:spPr bwMode="auto">
        <a:xfrm>
          <a:off x="0" y="1720215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6"/>
    <xdr:sp macro="" textlink="">
      <xdr:nvSpPr>
        <xdr:cNvPr id="10" name="AutoShape 1">
          <a:extLst>
            <a:ext uri="{FF2B5EF4-FFF2-40B4-BE49-F238E27FC236}">
              <a16:creationId xmlns:a16="http://schemas.microsoft.com/office/drawing/2014/main" id="{00000000-0008-0000-0900-00000A000000}"/>
            </a:ext>
          </a:extLst>
        </xdr:cNvPr>
        <xdr:cNvSpPr>
          <a:spLocks noChangeAspect="1" noChangeArrowheads="1"/>
        </xdr:cNvSpPr>
      </xdr:nvSpPr>
      <xdr:spPr bwMode="auto">
        <a:xfrm>
          <a:off x="0" y="172021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271469"/>
    <xdr:sp macro="" textlink="">
      <xdr:nvSpPr>
        <xdr:cNvPr id="11" name="AutoShape 1">
          <a:extLst>
            <a:ext uri="{FF2B5EF4-FFF2-40B4-BE49-F238E27FC236}">
              <a16:creationId xmlns:a16="http://schemas.microsoft.com/office/drawing/2014/main" id="{00000000-0008-0000-0900-00000B000000}"/>
            </a:ext>
          </a:extLst>
        </xdr:cNvPr>
        <xdr:cNvSpPr>
          <a:spLocks noChangeAspect="1" noChangeArrowheads="1"/>
        </xdr:cNvSpPr>
      </xdr:nvSpPr>
      <xdr:spPr bwMode="auto">
        <a:xfrm>
          <a:off x="0" y="17202150"/>
          <a:ext cx="304800" cy="27146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44</xdr:row>
      <xdr:rowOff>0</xdr:rowOff>
    </xdr:from>
    <xdr:ext cx="304800" cy="263528"/>
    <xdr:sp macro="" textlink="">
      <xdr:nvSpPr>
        <xdr:cNvPr id="12" name="AutoShape 1">
          <a:extLst>
            <a:ext uri="{FF2B5EF4-FFF2-40B4-BE49-F238E27FC236}">
              <a16:creationId xmlns:a16="http://schemas.microsoft.com/office/drawing/2014/main" id="{00000000-0008-0000-0900-00000C000000}"/>
            </a:ext>
          </a:extLst>
        </xdr:cNvPr>
        <xdr:cNvSpPr>
          <a:spLocks noChangeAspect="1" noChangeArrowheads="1"/>
        </xdr:cNvSpPr>
      </xdr:nvSpPr>
      <xdr:spPr bwMode="auto">
        <a:xfrm>
          <a:off x="0" y="88011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303216"/>
    <xdr:sp macro="" textlink="">
      <xdr:nvSpPr>
        <xdr:cNvPr id="13" name="AutoShape 1">
          <a:extLst>
            <a:ext uri="{FF2B5EF4-FFF2-40B4-BE49-F238E27FC236}">
              <a16:creationId xmlns:a16="http://schemas.microsoft.com/office/drawing/2014/main" id="{00000000-0008-0000-0900-00000D000000}"/>
            </a:ext>
          </a:extLst>
        </xdr:cNvPr>
        <xdr:cNvSpPr>
          <a:spLocks noChangeAspect="1" noChangeArrowheads="1"/>
        </xdr:cNvSpPr>
      </xdr:nvSpPr>
      <xdr:spPr bwMode="auto">
        <a:xfrm>
          <a:off x="0" y="172021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86</xdr:row>
      <xdr:rowOff>0</xdr:rowOff>
    </xdr:from>
    <xdr:ext cx="304800" cy="281666"/>
    <xdr:sp macro="" textlink="">
      <xdr:nvSpPr>
        <xdr:cNvPr id="14" name="AutoShape 1">
          <a:extLst>
            <a:ext uri="{FF2B5EF4-FFF2-40B4-BE49-F238E27FC236}">
              <a16:creationId xmlns:a16="http://schemas.microsoft.com/office/drawing/2014/main" id="{00000000-0008-0000-0900-00000E000000}"/>
            </a:ext>
          </a:extLst>
        </xdr:cNvPr>
        <xdr:cNvSpPr>
          <a:spLocks noChangeAspect="1" noChangeArrowheads="1"/>
        </xdr:cNvSpPr>
      </xdr:nvSpPr>
      <xdr:spPr bwMode="auto">
        <a:xfrm>
          <a:off x="0" y="17202150"/>
          <a:ext cx="304800" cy="2816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61</xdr:row>
      <xdr:rowOff>0</xdr:rowOff>
    </xdr:from>
    <xdr:ext cx="304800" cy="276761"/>
    <xdr:sp macro="" textlink="">
      <xdr:nvSpPr>
        <xdr:cNvPr id="15" name="AutoShape 1">
          <a:extLst>
            <a:ext uri="{FF2B5EF4-FFF2-40B4-BE49-F238E27FC236}">
              <a16:creationId xmlns:a16="http://schemas.microsoft.com/office/drawing/2014/main" id="{00000000-0008-0000-0900-00000F000000}"/>
            </a:ext>
          </a:extLst>
        </xdr:cNvPr>
        <xdr:cNvSpPr>
          <a:spLocks noChangeAspect="1" noChangeArrowheads="1"/>
        </xdr:cNvSpPr>
      </xdr:nvSpPr>
      <xdr:spPr bwMode="auto">
        <a:xfrm>
          <a:off x="0" y="12201525"/>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268820"/>
    <xdr:sp macro="" textlink="">
      <xdr:nvSpPr>
        <xdr:cNvPr id="16" name="AutoShape 1">
          <a:extLst>
            <a:ext uri="{FF2B5EF4-FFF2-40B4-BE49-F238E27FC236}">
              <a16:creationId xmlns:a16="http://schemas.microsoft.com/office/drawing/2014/main" id="{00000000-0008-0000-0900-000010000000}"/>
            </a:ext>
          </a:extLst>
        </xdr:cNvPr>
        <xdr:cNvSpPr>
          <a:spLocks noChangeAspect="1" noChangeArrowheads="1"/>
        </xdr:cNvSpPr>
      </xdr:nvSpPr>
      <xdr:spPr bwMode="auto">
        <a:xfrm>
          <a:off x="0" y="9001125"/>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45</xdr:row>
      <xdr:rowOff>0</xdr:rowOff>
    </xdr:from>
    <xdr:ext cx="304800" cy="303216"/>
    <xdr:sp macro="" textlink="">
      <xdr:nvSpPr>
        <xdr:cNvPr id="17" name="AutoShape 1">
          <a:extLst>
            <a:ext uri="{FF2B5EF4-FFF2-40B4-BE49-F238E27FC236}">
              <a16:creationId xmlns:a16="http://schemas.microsoft.com/office/drawing/2014/main" id="{00000000-0008-0000-0900-000011000000}"/>
            </a:ext>
          </a:extLst>
        </xdr:cNvPr>
        <xdr:cNvSpPr>
          <a:spLocks noChangeAspect="1" noChangeArrowheads="1"/>
        </xdr:cNvSpPr>
      </xdr:nvSpPr>
      <xdr:spPr bwMode="auto">
        <a:xfrm>
          <a:off x="0" y="9001125"/>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61</xdr:row>
      <xdr:rowOff>0</xdr:rowOff>
    </xdr:from>
    <xdr:ext cx="304800" cy="286958"/>
    <xdr:sp macro="" textlink="">
      <xdr:nvSpPr>
        <xdr:cNvPr id="18" name="AutoShape 1">
          <a:extLst>
            <a:ext uri="{FF2B5EF4-FFF2-40B4-BE49-F238E27FC236}">
              <a16:creationId xmlns:a16="http://schemas.microsoft.com/office/drawing/2014/main" id="{00000000-0008-0000-0900-000012000000}"/>
            </a:ext>
          </a:extLst>
        </xdr:cNvPr>
        <xdr:cNvSpPr>
          <a:spLocks noChangeAspect="1" noChangeArrowheads="1"/>
        </xdr:cNvSpPr>
      </xdr:nvSpPr>
      <xdr:spPr bwMode="auto">
        <a:xfrm>
          <a:off x="0" y="12201525"/>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63528"/>
    <xdr:sp macro="" textlink="">
      <xdr:nvSpPr>
        <xdr:cNvPr id="19" name="AutoShape 1">
          <a:extLst>
            <a:ext uri="{FF2B5EF4-FFF2-40B4-BE49-F238E27FC236}">
              <a16:creationId xmlns:a16="http://schemas.microsoft.com/office/drawing/2014/main" id="{00000000-0008-0000-0900-000013000000}"/>
            </a:ext>
          </a:extLst>
        </xdr:cNvPr>
        <xdr:cNvSpPr>
          <a:spLocks noChangeAspect="1" noChangeArrowheads="1"/>
        </xdr:cNvSpPr>
      </xdr:nvSpPr>
      <xdr:spPr bwMode="auto">
        <a:xfrm>
          <a:off x="0" y="176022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76761"/>
    <xdr:sp macro="" textlink="">
      <xdr:nvSpPr>
        <xdr:cNvPr id="20" name="AutoShape 1">
          <a:extLst>
            <a:ext uri="{FF2B5EF4-FFF2-40B4-BE49-F238E27FC236}">
              <a16:creationId xmlns:a16="http://schemas.microsoft.com/office/drawing/2014/main" id="{00000000-0008-0000-0900-000014000000}"/>
            </a:ext>
          </a:extLst>
        </xdr:cNvPr>
        <xdr:cNvSpPr>
          <a:spLocks noChangeAspect="1" noChangeArrowheads="1"/>
        </xdr:cNvSpPr>
      </xdr:nvSpPr>
      <xdr:spPr bwMode="auto">
        <a:xfrm>
          <a:off x="0" y="176022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68820"/>
    <xdr:sp macro="" textlink="">
      <xdr:nvSpPr>
        <xdr:cNvPr id="21" name="AutoShape 1">
          <a:extLst>
            <a:ext uri="{FF2B5EF4-FFF2-40B4-BE49-F238E27FC236}">
              <a16:creationId xmlns:a16="http://schemas.microsoft.com/office/drawing/2014/main" id="{00000000-0008-0000-0900-000015000000}"/>
            </a:ext>
          </a:extLst>
        </xdr:cNvPr>
        <xdr:cNvSpPr>
          <a:spLocks noChangeAspect="1" noChangeArrowheads="1"/>
        </xdr:cNvSpPr>
      </xdr:nvSpPr>
      <xdr:spPr bwMode="auto">
        <a:xfrm>
          <a:off x="0" y="1760220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303216"/>
    <xdr:sp macro="" textlink="">
      <xdr:nvSpPr>
        <xdr:cNvPr id="22" name="AutoShape 1">
          <a:extLst>
            <a:ext uri="{FF2B5EF4-FFF2-40B4-BE49-F238E27FC236}">
              <a16:creationId xmlns:a16="http://schemas.microsoft.com/office/drawing/2014/main" id="{00000000-0008-0000-0900-000016000000}"/>
            </a:ext>
          </a:extLst>
        </xdr:cNvPr>
        <xdr:cNvSpPr>
          <a:spLocks noChangeAspect="1" noChangeArrowheads="1"/>
        </xdr:cNvSpPr>
      </xdr:nvSpPr>
      <xdr:spPr bwMode="auto">
        <a:xfrm>
          <a:off x="0" y="176022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86958"/>
    <xdr:sp macro="" textlink="">
      <xdr:nvSpPr>
        <xdr:cNvPr id="23" name="AutoShape 1">
          <a:extLst>
            <a:ext uri="{FF2B5EF4-FFF2-40B4-BE49-F238E27FC236}">
              <a16:creationId xmlns:a16="http://schemas.microsoft.com/office/drawing/2014/main" id="{00000000-0008-0000-0900-000017000000}"/>
            </a:ext>
          </a:extLst>
        </xdr:cNvPr>
        <xdr:cNvSpPr>
          <a:spLocks noChangeAspect="1" noChangeArrowheads="1"/>
        </xdr:cNvSpPr>
      </xdr:nvSpPr>
      <xdr:spPr bwMode="auto">
        <a:xfrm>
          <a:off x="0" y="176022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76761"/>
    <xdr:sp macro="" textlink="">
      <xdr:nvSpPr>
        <xdr:cNvPr id="24" name="AutoShape 1">
          <a:extLst>
            <a:ext uri="{FF2B5EF4-FFF2-40B4-BE49-F238E27FC236}">
              <a16:creationId xmlns:a16="http://schemas.microsoft.com/office/drawing/2014/main" id="{00000000-0008-0000-0900-000018000000}"/>
            </a:ext>
          </a:extLst>
        </xdr:cNvPr>
        <xdr:cNvSpPr>
          <a:spLocks noChangeAspect="1" noChangeArrowheads="1"/>
        </xdr:cNvSpPr>
      </xdr:nvSpPr>
      <xdr:spPr bwMode="auto">
        <a:xfrm>
          <a:off x="0" y="176022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88</xdr:row>
      <xdr:rowOff>0</xdr:rowOff>
    </xdr:from>
    <xdr:ext cx="304800" cy="286958"/>
    <xdr:sp macro="" textlink="">
      <xdr:nvSpPr>
        <xdr:cNvPr id="25" name="AutoShape 1">
          <a:extLst>
            <a:ext uri="{FF2B5EF4-FFF2-40B4-BE49-F238E27FC236}">
              <a16:creationId xmlns:a16="http://schemas.microsoft.com/office/drawing/2014/main" id="{00000000-0008-0000-0900-000019000000}"/>
            </a:ext>
          </a:extLst>
        </xdr:cNvPr>
        <xdr:cNvSpPr>
          <a:spLocks noChangeAspect="1" noChangeArrowheads="1"/>
        </xdr:cNvSpPr>
      </xdr:nvSpPr>
      <xdr:spPr bwMode="auto">
        <a:xfrm>
          <a:off x="0" y="176022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36</xdr:row>
      <xdr:rowOff>0</xdr:rowOff>
    </xdr:from>
    <xdr:ext cx="304800" cy="252420"/>
    <xdr:sp macro="" textlink="">
      <xdr:nvSpPr>
        <xdr:cNvPr id="26" name="AutoShape 1">
          <a:extLst>
            <a:ext uri="{FF2B5EF4-FFF2-40B4-BE49-F238E27FC236}">
              <a16:creationId xmlns:a16="http://schemas.microsoft.com/office/drawing/2014/main" id="{00000000-0008-0000-0900-00001A000000}"/>
            </a:ext>
          </a:extLst>
        </xdr:cNvPr>
        <xdr:cNvSpPr>
          <a:spLocks noChangeAspect="1" noChangeArrowheads="1"/>
        </xdr:cNvSpPr>
      </xdr:nvSpPr>
      <xdr:spPr bwMode="auto">
        <a:xfrm>
          <a:off x="0" y="7200900"/>
          <a:ext cx="304800" cy="2524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35</xdr:row>
      <xdr:rowOff>0</xdr:rowOff>
    </xdr:from>
    <xdr:ext cx="304800" cy="262615"/>
    <xdr:sp macro="" textlink="">
      <xdr:nvSpPr>
        <xdr:cNvPr id="27" name="AutoShape 1">
          <a:extLst>
            <a:ext uri="{FF2B5EF4-FFF2-40B4-BE49-F238E27FC236}">
              <a16:creationId xmlns:a16="http://schemas.microsoft.com/office/drawing/2014/main" id="{00000000-0008-0000-0900-00001B000000}"/>
            </a:ext>
          </a:extLst>
        </xdr:cNvPr>
        <xdr:cNvSpPr>
          <a:spLocks noChangeAspect="1" noChangeArrowheads="1"/>
        </xdr:cNvSpPr>
      </xdr:nvSpPr>
      <xdr:spPr bwMode="auto">
        <a:xfrm>
          <a:off x="0" y="7000875"/>
          <a:ext cx="304800" cy="2626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33</xdr:row>
      <xdr:rowOff>0</xdr:rowOff>
    </xdr:from>
    <xdr:ext cx="304800" cy="256389"/>
    <xdr:sp macro="" textlink="">
      <xdr:nvSpPr>
        <xdr:cNvPr id="2" name="AutoShape 1">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0" y="6600825"/>
          <a:ext cx="304800" cy="2563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260353"/>
    <xdr:sp macro="" textlink="">
      <xdr:nvSpPr>
        <xdr:cNvPr id="4" name="AutoShape 1">
          <a:extLst>
            <a:ext uri="{FF2B5EF4-FFF2-40B4-BE49-F238E27FC236}">
              <a16:creationId xmlns:a16="http://schemas.microsoft.com/office/drawing/2014/main" id="{00000000-0008-0000-0A00-000004000000}"/>
            </a:ext>
          </a:extLst>
        </xdr:cNvPr>
        <xdr:cNvSpPr>
          <a:spLocks noChangeAspect="1" noChangeArrowheads="1"/>
        </xdr:cNvSpPr>
      </xdr:nvSpPr>
      <xdr:spPr bwMode="auto">
        <a:xfrm>
          <a:off x="0" y="2600325"/>
          <a:ext cx="304800" cy="2603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3216"/>
    <xdr:sp macro="" textlink="">
      <xdr:nvSpPr>
        <xdr:cNvPr id="5" name="AutoShape 1">
          <a:extLst>
            <a:ext uri="{FF2B5EF4-FFF2-40B4-BE49-F238E27FC236}">
              <a16:creationId xmlns:a16="http://schemas.microsoft.com/office/drawing/2014/main" id="{00000000-0008-0000-0A00-000005000000}"/>
            </a:ext>
          </a:extLst>
        </xdr:cNvPr>
        <xdr:cNvSpPr>
          <a:spLocks noChangeAspect="1" noChangeArrowheads="1"/>
        </xdr:cNvSpPr>
      </xdr:nvSpPr>
      <xdr:spPr bwMode="auto">
        <a:xfrm>
          <a:off x="0" y="28003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33</xdr:row>
      <xdr:rowOff>0</xdr:rowOff>
    </xdr:from>
    <xdr:ext cx="304800" cy="266585"/>
    <xdr:sp macro="" textlink="">
      <xdr:nvSpPr>
        <xdr:cNvPr id="6" name="AutoShape 1">
          <a:extLst>
            <a:ext uri="{FF2B5EF4-FFF2-40B4-BE49-F238E27FC236}">
              <a16:creationId xmlns:a16="http://schemas.microsoft.com/office/drawing/2014/main" id="{00000000-0008-0000-0A00-000006000000}"/>
            </a:ext>
          </a:extLst>
        </xdr:cNvPr>
        <xdr:cNvSpPr>
          <a:spLocks noChangeAspect="1" noChangeArrowheads="1"/>
        </xdr:cNvSpPr>
      </xdr:nvSpPr>
      <xdr:spPr bwMode="auto">
        <a:xfrm>
          <a:off x="0" y="6600825"/>
          <a:ext cx="304800" cy="2665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4"/>
    <xdr:sp macro="" textlink="">
      <xdr:nvSpPr>
        <xdr:cNvPr id="7" name="AutoShape 1">
          <a:extLst>
            <a:ext uri="{FF2B5EF4-FFF2-40B4-BE49-F238E27FC236}">
              <a16:creationId xmlns:a16="http://schemas.microsoft.com/office/drawing/2014/main" id="{00000000-0008-0000-0A00-000007000000}"/>
            </a:ext>
          </a:extLst>
        </xdr:cNvPr>
        <xdr:cNvSpPr>
          <a:spLocks noChangeAspect="1" noChangeArrowheads="1"/>
        </xdr:cNvSpPr>
      </xdr:nvSpPr>
      <xdr:spPr bwMode="auto">
        <a:xfrm>
          <a:off x="0" y="184023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6"/>
    <xdr:sp macro="" textlink="">
      <xdr:nvSpPr>
        <xdr:cNvPr id="8" name="AutoShape 1">
          <a:extLst>
            <a:ext uri="{FF2B5EF4-FFF2-40B4-BE49-F238E27FC236}">
              <a16:creationId xmlns:a16="http://schemas.microsoft.com/office/drawing/2014/main" id="{00000000-0008-0000-0A00-000008000000}"/>
            </a:ext>
          </a:extLst>
        </xdr:cNvPr>
        <xdr:cNvSpPr>
          <a:spLocks noChangeAspect="1" noChangeArrowheads="1"/>
        </xdr:cNvSpPr>
      </xdr:nvSpPr>
      <xdr:spPr bwMode="auto">
        <a:xfrm>
          <a:off x="0" y="184023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4"/>
    <xdr:sp macro="" textlink="">
      <xdr:nvSpPr>
        <xdr:cNvPr id="9" name="AutoShape 1">
          <a:extLst>
            <a:ext uri="{FF2B5EF4-FFF2-40B4-BE49-F238E27FC236}">
              <a16:creationId xmlns:a16="http://schemas.microsoft.com/office/drawing/2014/main" id="{00000000-0008-0000-0A00-000009000000}"/>
            </a:ext>
          </a:extLst>
        </xdr:cNvPr>
        <xdr:cNvSpPr>
          <a:spLocks noChangeAspect="1" noChangeArrowheads="1"/>
        </xdr:cNvSpPr>
      </xdr:nvSpPr>
      <xdr:spPr bwMode="auto">
        <a:xfrm>
          <a:off x="0" y="18402300"/>
          <a:ext cx="304800" cy="30321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6"/>
    <xdr:sp macro="" textlink="">
      <xdr:nvSpPr>
        <xdr:cNvPr id="10" name="AutoShape 1">
          <a:extLst>
            <a:ext uri="{FF2B5EF4-FFF2-40B4-BE49-F238E27FC236}">
              <a16:creationId xmlns:a16="http://schemas.microsoft.com/office/drawing/2014/main" id="{00000000-0008-0000-0A00-00000A000000}"/>
            </a:ext>
          </a:extLst>
        </xdr:cNvPr>
        <xdr:cNvSpPr>
          <a:spLocks noChangeAspect="1" noChangeArrowheads="1"/>
        </xdr:cNvSpPr>
      </xdr:nvSpPr>
      <xdr:spPr bwMode="auto">
        <a:xfrm>
          <a:off x="0" y="184023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271469"/>
    <xdr:sp macro="" textlink="">
      <xdr:nvSpPr>
        <xdr:cNvPr id="11" name="AutoShape 1">
          <a:extLst>
            <a:ext uri="{FF2B5EF4-FFF2-40B4-BE49-F238E27FC236}">
              <a16:creationId xmlns:a16="http://schemas.microsoft.com/office/drawing/2014/main" id="{00000000-0008-0000-0A00-00000B000000}"/>
            </a:ext>
          </a:extLst>
        </xdr:cNvPr>
        <xdr:cNvSpPr>
          <a:spLocks noChangeAspect="1" noChangeArrowheads="1"/>
        </xdr:cNvSpPr>
      </xdr:nvSpPr>
      <xdr:spPr bwMode="auto">
        <a:xfrm>
          <a:off x="0" y="18402300"/>
          <a:ext cx="304800" cy="27146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52</xdr:row>
      <xdr:rowOff>0</xdr:rowOff>
    </xdr:from>
    <xdr:ext cx="304800" cy="263528"/>
    <xdr:sp macro="" textlink="">
      <xdr:nvSpPr>
        <xdr:cNvPr id="12" name="AutoShape 1">
          <a:extLst>
            <a:ext uri="{FF2B5EF4-FFF2-40B4-BE49-F238E27FC236}">
              <a16:creationId xmlns:a16="http://schemas.microsoft.com/office/drawing/2014/main" id="{00000000-0008-0000-0A00-00000C000000}"/>
            </a:ext>
          </a:extLst>
        </xdr:cNvPr>
        <xdr:cNvSpPr>
          <a:spLocks noChangeAspect="1" noChangeArrowheads="1"/>
        </xdr:cNvSpPr>
      </xdr:nvSpPr>
      <xdr:spPr bwMode="auto">
        <a:xfrm>
          <a:off x="0" y="1040130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03216"/>
    <xdr:sp macro="" textlink="">
      <xdr:nvSpPr>
        <xdr:cNvPr id="13" name="AutoShape 1">
          <a:extLst>
            <a:ext uri="{FF2B5EF4-FFF2-40B4-BE49-F238E27FC236}">
              <a16:creationId xmlns:a16="http://schemas.microsoft.com/office/drawing/2014/main" id="{00000000-0008-0000-0A00-00000D000000}"/>
            </a:ext>
          </a:extLst>
        </xdr:cNvPr>
        <xdr:cNvSpPr>
          <a:spLocks noChangeAspect="1" noChangeArrowheads="1"/>
        </xdr:cNvSpPr>
      </xdr:nvSpPr>
      <xdr:spPr bwMode="auto">
        <a:xfrm>
          <a:off x="0" y="1840230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281666"/>
    <xdr:sp macro="" textlink="">
      <xdr:nvSpPr>
        <xdr:cNvPr id="14" name="AutoShape 1">
          <a:extLst>
            <a:ext uri="{FF2B5EF4-FFF2-40B4-BE49-F238E27FC236}">
              <a16:creationId xmlns:a16="http://schemas.microsoft.com/office/drawing/2014/main" id="{00000000-0008-0000-0A00-00000E000000}"/>
            </a:ext>
          </a:extLst>
        </xdr:cNvPr>
        <xdr:cNvSpPr>
          <a:spLocks noChangeAspect="1" noChangeArrowheads="1"/>
        </xdr:cNvSpPr>
      </xdr:nvSpPr>
      <xdr:spPr bwMode="auto">
        <a:xfrm>
          <a:off x="0" y="18402300"/>
          <a:ext cx="304800" cy="2816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72</xdr:row>
      <xdr:rowOff>0</xdr:rowOff>
    </xdr:from>
    <xdr:ext cx="304800" cy="276761"/>
    <xdr:sp macro="" textlink="">
      <xdr:nvSpPr>
        <xdr:cNvPr id="15" name="AutoShape 1">
          <a:extLst>
            <a:ext uri="{FF2B5EF4-FFF2-40B4-BE49-F238E27FC236}">
              <a16:creationId xmlns:a16="http://schemas.microsoft.com/office/drawing/2014/main" id="{00000000-0008-0000-0A00-00000F000000}"/>
            </a:ext>
          </a:extLst>
        </xdr:cNvPr>
        <xdr:cNvSpPr>
          <a:spLocks noChangeAspect="1" noChangeArrowheads="1"/>
        </xdr:cNvSpPr>
      </xdr:nvSpPr>
      <xdr:spPr bwMode="auto">
        <a:xfrm>
          <a:off x="0" y="1440180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53</xdr:row>
      <xdr:rowOff>0</xdr:rowOff>
    </xdr:from>
    <xdr:ext cx="304800" cy="268820"/>
    <xdr:sp macro="" textlink="">
      <xdr:nvSpPr>
        <xdr:cNvPr id="16" name="AutoShape 1">
          <a:extLst>
            <a:ext uri="{FF2B5EF4-FFF2-40B4-BE49-F238E27FC236}">
              <a16:creationId xmlns:a16="http://schemas.microsoft.com/office/drawing/2014/main" id="{00000000-0008-0000-0A00-000010000000}"/>
            </a:ext>
          </a:extLst>
        </xdr:cNvPr>
        <xdr:cNvSpPr>
          <a:spLocks noChangeAspect="1" noChangeArrowheads="1"/>
        </xdr:cNvSpPr>
      </xdr:nvSpPr>
      <xdr:spPr bwMode="auto">
        <a:xfrm>
          <a:off x="0" y="10601325"/>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53</xdr:row>
      <xdr:rowOff>0</xdr:rowOff>
    </xdr:from>
    <xdr:ext cx="304800" cy="303216"/>
    <xdr:sp macro="" textlink="">
      <xdr:nvSpPr>
        <xdr:cNvPr id="17" name="AutoShape 1">
          <a:extLst>
            <a:ext uri="{FF2B5EF4-FFF2-40B4-BE49-F238E27FC236}">
              <a16:creationId xmlns:a16="http://schemas.microsoft.com/office/drawing/2014/main" id="{00000000-0008-0000-0A00-000011000000}"/>
            </a:ext>
          </a:extLst>
        </xdr:cNvPr>
        <xdr:cNvSpPr>
          <a:spLocks noChangeAspect="1" noChangeArrowheads="1"/>
        </xdr:cNvSpPr>
      </xdr:nvSpPr>
      <xdr:spPr bwMode="auto">
        <a:xfrm>
          <a:off x="0" y="10601325"/>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72</xdr:row>
      <xdr:rowOff>0</xdr:rowOff>
    </xdr:from>
    <xdr:ext cx="304800" cy="286958"/>
    <xdr:sp macro="" textlink="">
      <xdr:nvSpPr>
        <xdr:cNvPr id="18" name="AutoShape 1">
          <a:extLst>
            <a:ext uri="{FF2B5EF4-FFF2-40B4-BE49-F238E27FC236}">
              <a16:creationId xmlns:a16="http://schemas.microsoft.com/office/drawing/2014/main" id="{00000000-0008-0000-0A00-000012000000}"/>
            </a:ext>
          </a:extLst>
        </xdr:cNvPr>
        <xdr:cNvSpPr>
          <a:spLocks noChangeAspect="1" noChangeArrowheads="1"/>
        </xdr:cNvSpPr>
      </xdr:nvSpPr>
      <xdr:spPr bwMode="auto">
        <a:xfrm>
          <a:off x="0" y="1440180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63528"/>
    <xdr:sp macro="" textlink="">
      <xdr:nvSpPr>
        <xdr:cNvPr id="19" name="AutoShape 1">
          <a:extLst>
            <a:ext uri="{FF2B5EF4-FFF2-40B4-BE49-F238E27FC236}">
              <a16:creationId xmlns:a16="http://schemas.microsoft.com/office/drawing/2014/main" id="{00000000-0008-0000-0A00-000013000000}"/>
            </a:ext>
          </a:extLst>
        </xdr:cNvPr>
        <xdr:cNvSpPr>
          <a:spLocks noChangeAspect="1" noChangeArrowheads="1"/>
        </xdr:cNvSpPr>
      </xdr:nvSpPr>
      <xdr:spPr bwMode="auto">
        <a:xfrm>
          <a:off x="0" y="18802350"/>
          <a:ext cx="304800" cy="26352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76761"/>
    <xdr:sp macro="" textlink="">
      <xdr:nvSpPr>
        <xdr:cNvPr id="20" name="AutoShape 1">
          <a:extLst>
            <a:ext uri="{FF2B5EF4-FFF2-40B4-BE49-F238E27FC236}">
              <a16:creationId xmlns:a16="http://schemas.microsoft.com/office/drawing/2014/main" id="{00000000-0008-0000-0A00-000014000000}"/>
            </a:ext>
          </a:extLst>
        </xdr:cNvPr>
        <xdr:cNvSpPr>
          <a:spLocks noChangeAspect="1" noChangeArrowheads="1"/>
        </xdr:cNvSpPr>
      </xdr:nvSpPr>
      <xdr:spPr bwMode="auto">
        <a:xfrm>
          <a:off x="0" y="188023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68820"/>
    <xdr:sp macro="" textlink="">
      <xdr:nvSpPr>
        <xdr:cNvPr id="21" name="AutoShape 1">
          <a:extLst>
            <a:ext uri="{FF2B5EF4-FFF2-40B4-BE49-F238E27FC236}">
              <a16:creationId xmlns:a16="http://schemas.microsoft.com/office/drawing/2014/main" id="{00000000-0008-0000-0A00-000015000000}"/>
            </a:ext>
          </a:extLst>
        </xdr:cNvPr>
        <xdr:cNvSpPr>
          <a:spLocks noChangeAspect="1" noChangeArrowheads="1"/>
        </xdr:cNvSpPr>
      </xdr:nvSpPr>
      <xdr:spPr bwMode="auto">
        <a:xfrm>
          <a:off x="0" y="18802350"/>
          <a:ext cx="304800" cy="2688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303216"/>
    <xdr:sp macro="" textlink="">
      <xdr:nvSpPr>
        <xdr:cNvPr id="22" name="AutoShape 1">
          <a:extLst>
            <a:ext uri="{FF2B5EF4-FFF2-40B4-BE49-F238E27FC236}">
              <a16:creationId xmlns:a16="http://schemas.microsoft.com/office/drawing/2014/main" id="{00000000-0008-0000-0A00-000016000000}"/>
            </a:ext>
          </a:extLst>
        </xdr:cNvPr>
        <xdr:cNvSpPr>
          <a:spLocks noChangeAspect="1" noChangeArrowheads="1"/>
        </xdr:cNvSpPr>
      </xdr:nvSpPr>
      <xdr:spPr bwMode="auto">
        <a:xfrm>
          <a:off x="0" y="18802350"/>
          <a:ext cx="304800" cy="30321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86958"/>
    <xdr:sp macro="" textlink="">
      <xdr:nvSpPr>
        <xdr:cNvPr id="23" name="AutoShape 1">
          <a:extLst>
            <a:ext uri="{FF2B5EF4-FFF2-40B4-BE49-F238E27FC236}">
              <a16:creationId xmlns:a16="http://schemas.microsoft.com/office/drawing/2014/main" id="{00000000-0008-0000-0A00-000017000000}"/>
            </a:ext>
          </a:extLst>
        </xdr:cNvPr>
        <xdr:cNvSpPr>
          <a:spLocks noChangeAspect="1" noChangeArrowheads="1"/>
        </xdr:cNvSpPr>
      </xdr:nvSpPr>
      <xdr:spPr bwMode="auto">
        <a:xfrm>
          <a:off x="0" y="188023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76761"/>
    <xdr:sp macro="" textlink="">
      <xdr:nvSpPr>
        <xdr:cNvPr id="24" name="AutoShape 1">
          <a:extLst>
            <a:ext uri="{FF2B5EF4-FFF2-40B4-BE49-F238E27FC236}">
              <a16:creationId xmlns:a16="http://schemas.microsoft.com/office/drawing/2014/main" id="{00000000-0008-0000-0A00-000018000000}"/>
            </a:ext>
          </a:extLst>
        </xdr:cNvPr>
        <xdr:cNvSpPr>
          <a:spLocks noChangeAspect="1" noChangeArrowheads="1"/>
        </xdr:cNvSpPr>
      </xdr:nvSpPr>
      <xdr:spPr bwMode="auto">
        <a:xfrm>
          <a:off x="0" y="18802350"/>
          <a:ext cx="304800" cy="27676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94</xdr:row>
      <xdr:rowOff>0</xdr:rowOff>
    </xdr:from>
    <xdr:ext cx="304800" cy="286958"/>
    <xdr:sp macro="" textlink="">
      <xdr:nvSpPr>
        <xdr:cNvPr id="25" name="AutoShape 1">
          <a:extLst>
            <a:ext uri="{FF2B5EF4-FFF2-40B4-BE49-F238E27FC236}">
              <a16:creationId xmlns:a16="http://schemas.microsoft.com/office/drawing/2014/main" id="{00000000-0008-0000-0A00-000019000000}"/>
            </a:ext>
          </a:extLst>
        </xdr:cNvPr>
        <xdr:cNvSpPr>
          <a:spLocks noChangeAspect="1" noChangeArrowheads="1"/>
        </xdr:cNvSpPr>
      </xdr:nvSpPr>
      <xdr:spPr bwMode="auto">
        <a:xfrm>
          <a:off x="0" y="18802350"/>
          <a:ext cx="304800" cy="2869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13</xdr:row>
      <xdr:rowOff>0</xdr:rowOff>
    </xdr:from>
    <xdr:ext cx="304800" cy="313599"/>
    <xdr:sp macro="" textlink="">
      <xdr:nvSpPr>
        <xdr:cNvPr id="2" name="AutoShape 1">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0" y="2600325"/>
          <a:ext cx="304800" cy="313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29</xdr:row>
      <xdr:rowOff>0</xdr:rowOff>
    </xdr:from>
    <xdr:ext cx="304800" cy="304097"/>
    <xdr:sp macro="" textlink="">
      <xdr:nvSpPr>
        <xdr:cNvPr id="3" name="AutoShape 1">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0" y="68008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K1" t="str">
            <v>ACELGA</v>
          </cell>
        </row>
        <row r="2">
          <cell r="AK2" t="str">
            <v>ACHICORIA</v>
          </cell>
        </row>
        <row r="3">
          <cell r="AK3" t="str">
            <v>AHUYAMA</v>
          </cell>
        </row>
        <row r="4">
          <cell r="AK4" t="str">
            <v>AJI</v>
          </cell>
        </row>
        <row r="5">
          <cell r="AK5" t="str">
            <v>AJO</v>
          </cell>
        </row>
        <row r="6">
          <cell r="AK6" t="str">
            <v>AJONJOLI</v>
          </cell>
        </row>
        <row r="7">
          <cell r="AK7" t="str">
            <v>ALBAHACA</v>
          </cell>
        </row>
        <row r="8">
          <cell r="AK8" t="str">
            <v>ALCACHOFA</v>
          </cell>
        </row>
        <row r="9">
          <cell r="AK9" t="str">
            <v>ALFALFA</v>
          </cell>
        </row>
        <row r="10">
          <cell r="AK10" t="str">
            <v>ALGODON</v>
          </cell>
        </row>
        <row r="11">
          <cell r="AK11" t="str">
            <v>ANIS</v>
          </cell>
        </row>
        <row r="12">
          <cell r="AK12" t="str">
            <v>APIO</v>
          </cell>
        </row>
        <row r="13">
          <cell r="AK13" t="str">
            <v>ARROZ RIEGO</v>
          </cell>
        </row>
        <row r="14">
          <cell r="AK14" t="str">
            <v>ARROZ SECANO MANUAL</v>
          </cell>
        </row>
        <row r="15">
          <cell r="AK15" t="str">
            <v>ARROZ SECANO MECANIZADO</v>
          </cell>
        </row>
        <row r="16">
          <cell r="AK16" t="str">
            <v>ARVEJA</v>
          </cell>
        </row>
        <row r="17">
          <cell r="AK17" t="str">
            <v>AVENA</v>
          </cell>
        </row>
        <row r="18">
          <cell r="AK18" t="str">
            <v>BATATA</v>
          </cell>
        </row>
        <row r="19">
          <cell r="AK19" t="str">
            <v>BERENJENA</v>
          </cell>
        </row>
        <row r="20">
          <cell r="AK20" t="str">
            <v>BORRAJA</v>
          </cell>
        </row>
        <row r="21">
          <cell r="AK21" t="str">
            <v>BROCOLI</v>
          </cell>
        </row>
        <row r="22">
          <cell r="AK22" t="str">
            <v>CALABACIN</v>
          </cell>
        </row>
        <row r="23">
          <cell r="AK23" t="str">
            <v>CALABAZA</v>
          </cell>
        </row>
        <row r="24">
          <cell r="AK24" t="str">
            <v>CEBADA</v>
          </cell>
        </row>
        <row r="25">
          <cell r="AK25" t="str">
            <v>CEBOLLA DE BULBO</v>
          </cell>
        </row>
        <row r="26">
          <cell r="AK26" t="str">
            <v>CEBOLLA DE RAMA</v>
          </cell>
        </row>
        <row r="27">
          <cell r="AK27" t="str">
            <v>CENTENO</v>
          </cell>
        </row>
        <row r="28">
          <cell r="AK28" t="str">
            <v>CHUGUAS</v>
          </cell>
        </row>
        <row r="29">
          <cell r="AK29" t="str">
            <v>CILANTRO</v>
          </cell>
        </row>
        <row r="30">
          <cell r="AK30" t="str">
            <v>CIMARRON</v>
          </cell>
        </row>
        <row r="31">
          <cell r="AK31" t="str">
            <v>COL</v>
          </cell>
        </row>
        <row r="32">
          <cell r="AK32" t="str">
            <v>COLIFLOR</v>
          </cell>
        </row>
        <row r="33">
          <cell r="AK33" t="str">
            <v>CURCUMA - GUISADOR</v>
          </cell>
        </row>
        <row r="34">
          <cell r="AK34" t="str">
            <v>ESPARRAGO</v>
          </cell>
        </row>
        <row r="35">
          <cell r="AK35" t="str">
            <v>ESPINACA</v>
          </cell>
        </row>
        <row r="36">
          <cell r="AK36" t="str">
            <v>ESTRAGON</v>
          </cell>
        </row>
        <row r="37">
          <cell r="AK37" t="str">
            <v>ESTROPAJO</v>
          </cell>
        </row>
        <row r="38">
          <cell r="AK38" t="str">
            <v>FRIJOL</v>
          </cell>
        </row>
        <row r="39">
          <cell r="AK39" t="str">
            <v>GARBANZO</v>
          </cell>
        </row>
        <row r="40">
          <cell r="AK40" t="str">
            <v>GIRASOL</v>
          </cell>
        </row>
        <row r="41">
          <cell r="AK41" t="str">
            <v>GLADIOLO</v>
          </cell>
        </row>
        <row r="42">
          <cell r="AK42" t="str">
            <v>GUATILA/CIDRA</v>
          </cell>
        </row>
        <row r="43">
          <cell r="AK43" t="str">
            <v>HABA</v>
          </cell>
        </row>
        <row r="44">
          <cell r="AK44" t="str">
            <v>HABICHUELA</v>
          </cell>
        </row>
        <row r="45">
          <cell r="AK45" t="str">
            <v>HIERBABUENA</v>
          </cell>
        </row>
        <row r="46">
          <cell r="AK46" t="str">
            <v>HINOJO</v>
          </cell>
        </row>
        <row r="47">
          <cell r="AK47" t="str">
            <v>HORTALIZAS VARIAS</v>
          </cell>
        </row>
        <row r="48">
          <cell r="AK48" t="str">
            <v>JENGIBRE</v>
          </cell>
        </row>
        <row r="49">
          <cell r="AK49" t="str">
            <v>LECHUGA</v>
          </cell>
        </row>
        <row r="50">
          <cell r="AK50" t="str">
            <v>LENTEJA</v>
          </cell>
        </row>
        <row r="51">
          <cell r="AK51" t="str">
            <v xml:space="preserve">LIMONARIA </v>
          </cell>
        </row>
        <row r="52">
          <cell r="AK52" t="str">
            <v>LIMONCILLO</v>
          </cell>
        </row>
        <row r="53">
          <cell r="AK53" t="str">
            <v>MAIZ MECANIZADO</v>
          </cell>
        </row>
        <row r="54">
          <cell r="AK54" t="str">
            <v>MAIZ TRADICIONAL</v>
          </cell>
        </row>
        <row r="55">
          <cell r="AK55" t="str">
            <v>MANI</v>
          </cell>
        </row>
        <row r="56">
          <cell r="AK56" t="str">
            <v>MANZANILLA</v>
          </cell>
        </row>
        <row r="57">
          <cell r="AK57" t="str">
            <v>MELON</v>
          </cell>
        </row>
        <row r="58">
          <cell r="AK58" t="str">
            <v>MENTA</v>
          </cell>
        </row>
        <row r="59">
          <cell r="AK59" t="str">
            <v>MILLO</v>
          </cell>
        </row>
        <row r="60">
          <cell r="AK60" t="str">
            <v>NABO</v>
          </cell>
        </row>
        <row r="61">
          <cell r="AK61" t="str">
            <v>OREGANO</v>
          </cell>
        </row>
        <row r="62">
          <cell r="AK62" t="str">
            <v>ORTIGA</v>
          </cell>
        </row>
        <row r="63">
          <cell r="AK63" t="str">
            <v>PAPA</v>
          </cell>
        </row>
        <row r="64">
          <cell r="AK64" t="str">
            <v>PAPA CRIOLLA</v>
          </cell>
        </row>
        <row r="65">
          <cell r="AK65" t="str">
            <v>PATILLA</v>
          </cell>
        </row>
        <row r="66">
          <cell r="AK66" t="str">
            <v>PEPINO COHOMBRO</v>
          </cell>
        </row>
        <row r="67">
          <cell r="AK67" t="str">
            <v>PEPINO GUISO</v>
          </cell>
        </row>
        <row r="68">
          <cell r="AK68" t="str">
            <v>PEREJIL</v>
          </cell>
        </row>
        <row r="69">
          <cell r="AK69" t="str">
            <v>PIMENTON</v>
          </cell>
        </row>
        <row r="70">
          <cell r="AK70" t="str">
            <v>PLANTAS AROMATICAS</v>
          </cell>
        </row>
        <row r="71">
          <cell r="AK71" t="str">
            <v>PLANTAS MEDICINALES</v>
          </cell>
        </row>
        <row r="72">
          <cell r="AK72" t="str">
            <v>PUERRO</v>
          </cell>
        </row>
        <row r="73">
          <cell r="AK73" t="str">
            <v>QUINUA</v>
          </cell>
        </row>
        <row r="74">
          <cell r="AK74" t="str">
            <v>RABANO</v>
          </cell>
        </row>
        <row r="75">
          <cell r="AK75" t="str">
            <v>REMOLACHA</v>
          </cell>
        </row>
        <row r="76">
          <cell r="AK76" t="str">
            <v>REPOLLITAS DE BRUSELLAS</v>
          </cell>
        </row>
        <row r="77">
          <cell r="AK77" t="str">
            <v>REPOLLO</v>
          </cell>
        </row>
        <row r="78">
          <cell r="AK78" t="str">
            <v>ROMERO</v>
          </cell>
        </row>
        <row r="79">
          <cell r="AK79" t="str">
            <v>RUBA/IBIA</v>
          </cell>
        </row>
        <row r="80">
          <cell r="AK80" t="str">
            <v>RUDA</v>
          </cell>
        </row>
        <row r="81">
          <cell r="AK81" t="str">
            <v>SACHA INCHI</v>
          </cell>
        </row>
        <row r="82">
          <cell r="AK82" t="str">
            <v>SORGO</v>
          </cell>
        </row>
        <row r="83">
          <cell r="AK83" t="str">
            <v>SOYA</v>
          </cell>
        </row>
        <row r="84">
          <cell r="AK84" t="str">
            <v>TABACO NEGRO</v>
          </cell>
        </row>
        <row r="85">
          <cell r="AK85" t="str">
            <v>TABACO RUBIO</v>
          </cell>
        </row>
        <row r="86">
          <cell r="AK86" t="str">
            <v>TOMATE</v>
          </cell>
        </row>
        <row r="87">
          <cell r="AK87" t="str">
            <v>TOMATE INVERNADERO</v>
          </cell>
        </row>
        <row r="88">
          <cell r="AK88" t="str">
            <v>TOMILLO</v>
          </cell>
        </row>
        <row r="89">
          <cell r="AK89" t="str">
            <v>TORONJIL</v>
          </cell>
        </row>
        <row r="90">
          <cell r="AK90" t="str">
            <v>TRIGO</v>
          </cell>
        </row>
        <row r="91">
          <cell r="AK91" t="str">
            <v>ULLUCO/CUBIO</v>
          </cell>
        </row>
        <row r="92">
          <cell r="AK92" t="str">
            <v>VERBENA</v>
          </cell>
        </row>
        <row r="93">
          <cell r="AK93" t="str">
            <v>ZANAHORIA</v>
          </cell>
        </row>
        <row r="94">
          <cell r="AK94" t="str">
            <v>ZARZAPARRILLA</v>
          </cell>
        </row>
        <row r="95">
          <cell r="AK95" t="str">
            <v>ARRACACHA</v>
          </cell>
        </row>
        <row r="96">
          <cell r="AK96" t="str">
            <v>MALANGA</v>
          </cell>
        </row>
        <row r="97">
          <cell r="AK97" t="str">
            <v>ÑAME</v>
          </cell>
        </row>
        <row r="98">
          <cell r="AK98" t="str">
            <v>SAGU</v>
          </cell>
        </row>
        <row r="99">
          <cell r="AK99" t="str">
            <v>YUCA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sheetDataSet>
      <sheetData sheetId="0"/>
      <sheetData sheetId="1"/>
      <sheetData sheetId="2">
        <row r="4">
          <cell r="B4">
            <v>1000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sheetDataSet>
      <sheetData sheetId="0" refreshError="1"/>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 xml:space="preserve">Gestión para impulsar el desarrollo integral de los y las jóvenes desde el Sector Presidencia  </v>
          </cell>
        </row>
        <row r="7">
          <cell r="C7" t="str">
            <v>0206</v>
          </cell>
          <cell r="D7" t="str">
            <v>Acción Integral contra minas antipersonal como mecanismo de transición hacia la paz territorial desde el Sector Presidencia</v>
          </cell>
        </row>
        <row r="8">
          <cell r="C8" t="str">
            <v>0207</v>
          </cell>
          <cell r="D8" t="str">
            <v>Prevención y mitigación del riesgo de desastres desde el sector Presidencia</v>
          </cell>
        </row>
        <row r="9">
          <cell r="C9" t="str">
            <v>0208</v>
          </cell>
          <cell r="D9" t="str">
            <v>Gestión de la cooperación internacional del sector Presidencia</v>
          </cell>
        </row>
        <row r="10">
          <cell r="C10" t="str">
            <v>0209</v>
          </cell>
          <cell r="D10" t="str">
            <v>Fortalecimiento de la infraestructura física de las entidades del Estado del nivel nacional desde el Sector Presidencia</v>
          </cell>
        </row>
        <row r="11">
          <cell r="C11" t="str">
            <v>0210</v>
          </cell>
          <cell r="D11" t="str">
            <v>Mecanismos de transición hacia la paz a nivel nacional y territorial desde el sector Presidencia</v>
          </cell>
        </row>
        <row r="12">
          <cell r="C12" t="str">
            <v>0211</v>
          </cell>
          <cell r="D12" t="str">
            <v>Reintegración de personas y grupos alzados en armas desde el Sector Presidencia</v>
          </cell>
        </row>
        <row r="13">
          <cell r="C13" t="str">
            <v>0212</v>
          </cell>
          <cell r="D13" t="str">
            <v>Renovación territorial para el desarrollo integral de las zonas rurales afectadas por el conflicto armado</v>
          </cell>
        </row>
        <row r="14">
          <cell r="C14" t="str">
            <v>0213</v>
          </cell>
          <cell r="D14" t="str">
            <v>Fortalecimiento a la garantía plena de derechos de las personas con discapacidad desde el Sector Presidencia de la República</v>
          </cell>
        </row>
        <row r="15">
          <cell r="C15" t="str">
            <v>0214</v>
          </cell>
          <cell r="D15" t="str">
            <v>Fortalecimiento de las capacidades de articulación estratégica, modernización, eficiencia administrativa, transparencia y acceso a la información desde el sector Presidencia</v>
          </cell>
        </row>
        <row r="16">
          <cell r="C16" t="str">
            <v>0299</v>
          </cell>
          <cell r="D16" t="str">
            <v>Fortalecimiento de la gestión y dirección del Sector Presidencia</v>
          </cell>
        </row>
        <row r="17">
          <cell r="C17" t="str">
            <v>0301</v>
          </cell>
          <cell r="D17" t="str">
            <v>Mejoramiento de la planeación territorial y sectorial</v>
          </cell>
        </row>
        <row r="18">
          <cell r="C18" t="str">
            <v>0303</v>
          </cell>
          <cell r="D18" t="str">
            <v>Promoción de la prestación eficiente de los servicios públicos domiciliarios</v>
          </cell>
        </row>
        <row r="19">
          <cell r="C19" t="str">
            <v>0304</v>
          </cell>
          <cell r="D19" t="str">
            <v>Fortalecimiento del sistema de compra pública</v>
          </cell>
        </row>
        <row r="20">
          <cell r="C20" t="str">
            <v>0399</v>
          </cell>
          <cell r="D20" t="str">
            <v>Fortalecimiento de la gestión y dirección del Sector Planeación</v>
          </cell>
        </row>
        <row r="21">
          <cell r="C21" t="str">
            <v>0401</v>
          </cell>
          <cell r="D21" t="str">
            <v>Levantamiento y actualización de información estadística de calidad</v>
          </cell>
        </row>
        <row r="22">
          <cell r="C22" t="str">
            <v>0406</v>
          </cell>
          <cell r="D22" t="str">
            <v>Generación de la información geográfica del territorio nacional</v>
          </cell>
        </row>
        <row r="23">
          <cell r="C23" t="str">
            <v>0499</v>
          </cell>
          <cell r="D23" t="str">
            <v>Fortalecimiento de la gestión y dirección del Sector Información Estadística</v>
          </cell>
        </row>
        <row r="24">
          <cell r="C24" t="str">
            <v>0503</v>
          </cell>
          <cell r="D24" t="str">
            <v xml:space="preserve">Mejoramiento de la calidad educativa en gestión pública </v>
          </cell>
        </row>
        <row r="25">
          <cell r="C25" t="str">
            <v>0504</v>
          </cell>
          <cell r="D25" t="str">
            <v>Administración y vigilancia de las carreras administrativas de los servidores públicos</v>
          </cell>
        </row>
        <row r="26">
          <cell r="C26" t="str">
            <v>0505</v>
          </cell>
          <cell r="D26" t="str">
            <v>Fortalecimiento de la Gestión Pública en las Entidades Nacionales y Territoriales</v>
          </cell>
        </row>
        <row r="27">
          <cell r="C27" t="str">
            <v>0599</v>
          </cell>
          <cell r="D27" t="str">
            <v>Fortalecimiento de la gestión y dirección del Sector Empleo Público</v>
          </cell>
        </row>
        <row r="28">
          <cell r="C28" t="str">
            <v>1101</v>
          </cell>
          <cell r="D28" t="str">
            <v>Fortalecimiento y diversificación de relaciones bilaterales</v>
          </cell>
        </row>
        <row r="29">
          <cell r="C29" t="str">
            <v>1102</v>
          </cell>
          <cell r="D29" t="str">
            <v>Posicionamiento en instancias globales, multilaterales, regionales y subregionales</v>
          </cell>
        </row>
        <row r="30">
          <cell r="C30" t="str">
            <v>1103</v>
          </cell>
          <cell r="D30" t="str">
            <v>Política migratoria y servicio al ciudadano</v>
          </cell>
        </row>
        <row r="31">
          <cell r="C31" t="str">
            <v>1104</v>
          </cell>
          <cell r="D31" t="str">
            <v>Soberanía territorial y desarrollo fronterizo</v>
          </cell>
        </row>
        <row r="32">
          <cell r="C32" t="str">
            <v>1105</v>
          </cell>
          <cell r="D32" t="str">
            <v>Cooperación internacional del sector relaciones exteriores</v>
          </cell>
        </row>
        <row r="33">
          <cell r="C33" t="str">
            <v>1199</v>
          </cell>
          <cell r="D33" t="str">
            <v>Fortalecimiento de la gestión y dirección del Sector Relaciones Exteriores</v>
          </cell>
        </row>
        <row r="34">
          <cell r="C34" t="str">
            <v>1201</v>
          </cell>
          <cell r="D34" t="str">
            <v xml:space="preserve"> Fortalecimiento del principio de seguridad jurídica, divulgación y depuración del ordenamiento jurídico</v>
          </cell>
        </row>
        <row r="35">
          <cell r="C35" t="str">
            <v>1202</v>
          </cell>
          <cell r="D35" t="str">
            <v xml:space="preserve"> Promoción al acceso a la justicia</v>
          </cell>
        </row>
        <row r="36">
          <cell r="C36" t="str">
            <v>1203</v>
          </cell>
          <cell r="D36" t="str">
            <v xml:space="preserve"> Promoción de los métodos de resolución de conflictos</v>
          </cell>
        </row>
        <row r="37">
          <cell r="C37" t="str">
            <v>1204</v>
          </cell>
          <cell r="D37" t="str">
            <v>Justicia transicional</v>
          </cell>
        </row>
        <row r="38">
          <cell r="C38" t="str">
            <v>1205</v>
          </cell>
          <cell r="D38" t="str">
            <v>Defensa jurídica del Estado</v>
          </cell>
        </row>
        <row r="39">
          <cell r="C39" t="str">
            <v>1206</v>
          </cell>
          <cell r="D39" t="str">
            <v>Sistema penitenciario y carcelario en el marco de los derechos humanos</v>
          </cell>
        </row>
        <row r="40">
          <cell r="C40" t="str">
            <v>1207</v>
          </cell>
          <cell r="D40" t="str">
            <v>Fortalecimiento de la política criminal del Estado colombiano</v>
          </cell>
        </row>
        <row r="41">
          <cell r="C41" t="str">
            <v>1208</v>
          </cell>
          <cell r="D41" t="str">
            <v>Formulación y coordinación de la política integral frente a las drogas y actividades relacionadas</v>
          </cell>
        </row>
        <row r="42">
          <cell r="C42" t="str">
            <v>1209</v>
          </cell>
          <cell r="D42" t="str">
            <v>Modernización de la información inmobiliaria</v>
          </cell>
        </row>
        <row r="43">
          <cell r="C43" t="str">
            <v>1299</v>
          </cell>
          <cell r="D43" t="str">
            <v>Fortalecimiento de la gestión y dirección del Sector Justicia y del Derecho</v>
          </cell>
        </row>
        <row r="44">
          <cell r="C44" t="str">
            <v>1301</v>
          </cell>
          <cell r="D44" t="str">
            <v>Política macroeconómica y fiscal</v>
          </cell>
        </row>
        <row r="45">
          <cell r="C45" t="str">
            <v>1302</v>
          </cell>
          <cell r="D45" t="str">
            <v>Gestión de recursos públicos</v>
          </cell>
        </row>
        <row r="46">
          <cell r="C46" t="str">
            <v>1303</v>
          </cell>
          <cell r="D46" t="str">
            <v>Reducción de la vulnerabilidad fiscal ante desastres y riesgos climáticos</v>
          </cell>
        </row>
        <row r="47">
          <cell r="C47" t="str">
            <v>1304</v>
          </cell>
          <cell r="D47" t="str">
            <v>Inspección, control y vigilancia financiera, solidaria y de recursos públicos</v>
          </cell>
        </row>
        <row r="48">
          <cell r="C48" t="str">
            <v>1305</v>
          </cell>
          <cell r="D48" t="str">
            <v>Fortalecimiento del recaudo y tributación</v>
          </cell>
        </row>
        <row r="49">
          <cell r="C49" t="str">
            <v>1399</v>
          </cell>
          <cell r="D49" t="str">
            <v>Fortalecimiento de la gestión y dirección del Sector Hacienda</v>
          </cell>
        </row>
        <row r="50">
          <cell r="C50" t="str">
            <v>1501</v>
          </cell>
          <cell r="D50" t="str">
            <v>Capacidades de la Policía Nacional en seguridad pública, prevención, convivencia y seguridad ciudadana</v>
          </cell>
        </row>
        <row r="51">
          <cell r="C51" t="str">
            <v>1502</v>
          </cell>
          <cell r="D51" t="str">
            <v>Capacidades de las Fuerzas Militares en seguridad pública y defensa en el territorio nacional</v>
          </cell>
        </row>
        <row r="52">
          <cell r="C52" t="str">
            <v>1504</v>
          </cell>
          <cell r="D52" t="str">
            <v>Desarrollo marítimo, fluvial y costero desde el sector defensa</v>
          </cell>
        </row>
        <row r="53">
          <cell r="C53" t="str">
            <v>1505</v>
          </cell>
          <cell r="D53" t="str">
            <v>Generación de bienestar para la Fuerza Pública y sus familias</v>
          </cell>
        </row>
        <row r="54">
          <cell r="C54" t="str">
            <v>1506</v>
          </cell>
          <cell r="D54" t="str">
            <v>Gestión del riesgo de desastres desde el sector defensa y seguridad</v>
          </cell>
        </row>
        <row r="55">
          <cell r="C55" t="str">
            <v>1507</v>
          </cell>
          <cell r="D55" t="str">
            <v>Grupo Social y Empresarial de la Defensa (GSED) Competitivo</v>
          </cell>
        </row>
        <row r="56">
          <cell r="C56" t="str">
            <v>1599</v>
          </cell>
          <cell r="D56" t="str">
            <v>Fortalecimiento de la gestión y dirección del Sector Defensa y Seguridad</v>
          </cell>
        </row>
        <row r="57">
          <cell r="C57" t="str">
            <v>1702</v>
          </cell>
          <cell r="D57" t="str">
            <v>Inclusión productiva de pequeños productores rurales</v>
          </cell>
        </row>
        <row r="58">
          <cell r="C58" t="str">
            <v>1703</v>
          </cell>
          <cell r="D58" t="str">
            <v>Servicios financieros y gestión del riesgo para las actividades agropecuarias y rurales</v>
          </cell>
        </row>
        <row r="59">
          <cell r="C59" t="str">
            <v>1704</v>
          </cell>
          <cell r="D59" t="str">
            <v>Ordenamiento social y uso productivo del territorio rural</v>
          </cell>
        </row>
        <row r="60">
          <cell r="C60" t="str">
            <v>1705</v>
          </cell>
          <cell r="D60" t="str">
            <v>Restitución de tierras a víctimas del conflicto armado</v>
          </cell>
        </row>
        <row r="61">
          <cell r="C61" t="str">
            <v>1706</v>
          </cell>
          <cell r="D61" t="str">
            <v xml:space="preserve"> Aprovechamiento de mercados externos</v>
          </cell>
        </row>
        <row r="62">
          <cell r="C62" t="str">
            <v>1707</v>
          </cell>
          <cell r="D62" t="str">
            <v>Sanidad agropecuaria e inocuidad agroalimentaria</v>
          </cell>
        </row>
        <row r="63">
          <cell r="C63" t="str">
            <v>1708</v>
          </cell>
          <cell r="D63" t="str">
            <v>Ciencia, tecnología e innovación agropecuaria</v>
          </cell>
        </row>
        <row r="64">
          <cell r="C64" t="str">
            <v>1709</v>
          </cell>
          <cell r="D64" t="str">
            <v>Infraestructura productiva y comercialización</v>
          </cell>
        </row>
        <row r="65">
          <cell r="C65" t="str">
            <v>1799</v>
          </cell>
          <cell r="D65" t="str">
            <v>Fortalecimiento de la gestión y dirección del Sector Agropecuario</v>
          </cell>
        </row>
        <row r="66">
          <cell r="C66" t="str">
            <v>1901</v>
          </cell>
          <cell r="D66" t="str">
            <v xml:space="preserve">Salud pública y prestación de servicios  </v>
          </cell>
        </row>
        <row r="67">
          <cell r="C67" t="str">
            <v>1902</v>
          </cell>
          <cell r="D67" t="str">
            <v>Aseguramiento y administración del Sistema General de la Seguridad Social en Salud - SGSSS</v>
          </cell>
        </row>
        <row r="68">
          <cell r="C68" t="str">
            <v>1903</v>
          </cell>
          <cell r="D68" t="str">
            <v>Inspección, vigilancia y control</v>
          </cell>
        </row>
        <row r="69">
          <cell r="C69" t="str">
            <v>1905</v>
          </cell>
          <cell r="D69" t="str">
            <v>Salud Pública</v>
          </cell>
        </row>
        <row r="70">
          <cell r="C70" t="str">
            <v>1906</v>
          </cell>
          <cell r="D70" t="str">
            <v>Aseguramiento y Prestación integral de servicios de salud</v>
          </cell>
        </row>
        <row r="71">
          <cell r="C71" t="str">
            <v>1999</v>
          </cell>
          <cell r="D71" t="str">
            <v xml:space="preserve"> Fortalecimiento de la gestión y dirección del Sector Salud y Protección Social</v>
          </cell>
        </row>
        <row r="72">
          <cell r="C72" t="str">
            <v>2101</v>
          </cell>
          <cell r="D72" t="str">
            <v>Acceso al servicio público domiciliario de gas combustible</v>
          </cell>
        </row>
        <row r="73">
          <cell r="C73" t="str">
            <v>2102</v>
          </cell>
          <cell r="D73" t="str">
            <v>Consolidación productiva del sector de energía eléctrica</v>
          </cell>
        </row>
        <row r="74">
          <cell r="C74" t="str">
            <v>2103</v>
          </cell>
          <cell r="D74" t="str">
            <v>Consolidación productiva del sector hidrocarburos</v>
          </cell>
        </row>
        <row r="75">
          <cell r="C75" t="str">
            <v>2104</v>
          </cell>
          <cell r="D75" t="str">
            <v>Consolidación productiva del sector minero</v>
          </cell>
        </row>
        <row r="76">
          <cell r="C76" t="str">
            <v>2105</v>
          </cell>
          <cell r="D76" t="str">
            <v xml:space="preserve"> Desarrollo ambiental sostenible del sector minero energético</v>
          </cell>
        </row>
        <row r="77">
          <cell r="C77" t="str">
            <v>2106</v>
          </cell>
          <cell r="D77" t="str">
            <v>Gestión de la información en el sector minero energético</v>
          </cell>
        </row>
        <row r="78">
          <cell r="C78" t="str">
            <v>2199</v>
          </cell>
          <cell r="D78" t="str">
            <v xml:space="preserve">Fortalecimiento de la gestión y dirección del Sector Minas y Energía </v>
          </cell>
        </row>
        <row r="79">
          <cell r="C79" t="str">
            <v>2201</v>
          </cell>
          <cell r="D79" t="str">
            <v>Calidad, cobertura y fortalecimiento de la educación inicial, prescolar, básica y media</v>
          </cell>
        </row>
        <row r="80">
          <cell r="C80" t="str">
            <v>2202</v>
          </cell>
          <cell r="D80" t="str">
            <v>Calidad y fomento de la educación superior</v>
          </cell>
        </row>
        <row r="81">
          <cell r="C81" t="str">
            <v>2203</v>
          </cell>
          <cell r="D81" t="str">
            <v>Cierre de brechas para el goce efectivo de derechos fundamentales de la población en condición de discapacidad</v>
          </cell>
        </row>
        <row r="82">
          <cell r="C82" t="str">
            <v>2299</v>
          </cell>
          <cell r="D82" t="str">
            <v>Fortalecimiento de la gestión y dirección del Sector Educación</v>
          </cell>
        </row>
        <row r="83">
          <cell r="C83" t="str">
            <v>2301</v>
          </cell>
          <cell r="D83" t="str">
            <v>Facilitar el acceso y uso de las Tecnologías de la Información y las Comunicaciones (TIC) en todo el territorio nacional</v>
          </cell>
        </row>
        <row r="84">
          <cell r="C84" t="str">
            <v>2302</v>
          </cell>
          <cell r="D84" t="str">
            <v>Fomento del desarrollo de aplicaciones, software y contenidos para impulsar la apropiación de las Tecnologías de la Información y las Comunicaciones (TIC)</v>
          </cell>
        </row>
        <row r="85">
          <cell r="C85" t="str">
            <v>2399</v>
          </cell>
          <cell r="D85" t="str">
            <v>Fortalecimiento de la gestión y dirección del Sector Comunicaciones</v>
          </cell>
        </row>
        <row r="86">
          <cell r="C86" t="str">
            <v>2401</v>
          </cell>
          <cell r="D86" t="str">
            <v>Infraestructura red vial primaria</v>
          </cell>
        </row>
        <row r="87">
          <cell r="C87" t="str">
            <v>2402</v>
          </cell>
          <cell r="D87" t="str">
            <v>Infraestructura red vial regional</v>
          </cell>
        </row>
        <row r="88">
          <cell r="C88" t="str">
            <v>2403</v>
          </cell>
          <cell r="D88" t="str">
            <v>Infraestructura y servicios de transporte aéreo</v>
          </cell>
        </row>
        <row r="89">
          <cell r="C89" t="str">
            <v>2404</v>
          </cell>
          <cell r="D89" t="str">
            <v>Infraestructura de transporte férreo</v>
          </cell>
        </row>
        <row r="90">
          <cell r="C90" t="str">
            <v>2405</v>
          </cell>
          <cell r="D90" t="str">
            <v>Infraestructura de transporte marítimo</v>
          </cell>
        </row>
        <row r="91">
          <cell r="C91" t="str">
            <v>2406</v>
          </cell>
          <cell r="D91" t="str">
            <v>Infraestructura de transporte fluvial</v>
          </cell>
        </row>
        <row r="92">
          <cell r="C92" t="str">
            <v>2407</v>
          </cell>
          <cell r="D92" t="str">
            <v>Infraestructura y servicios de logística de transporte</v>
          </cell>
        </row>
        <row r="93">
          <cell r="C93" t="str">
            <v>2408</v>
          </cell>
          <cell r="D93" t="str">
            <v>Prestación de servicios de transporte público de pasajeros</v>
          </cell>
        </row>
        <row r="94">
          <cell r="C94" t="str">
            <v>2409</v>
          </cell>
          <cell r="D94" t="str">
            <v>Seguridad de transporte</v>
          </cell>
        </row>
        <row r="95">
          <cell r="C95" t="str">
            <v>2410</v>
          </cell>
          <cell r="D95" t="str">
            <v>Regulación y supervisión de infraestructura y servicios de transporte</v>
          </cell>
        </row>
        <row r="96">
          <cell r="C96" t="str">
            <v>2499</v>
          </cell>
          <cell r="D96" t="str">
            <v>Fortalecimiento de la gestión y dirección del Sector Transporte</v>
          </cell>
        </row>
        <row r="97">
          <cell r="C97" t="str">
            <v>2501</v>
          </cell>
          <cell r="D97" t="str">
            <v>Fortalecimiento del control y la vigilancia de la gestión fiscal y resarcimiento al daño del patrimonio público</v>
          </cell>
        </row>
        <row r="98">
          <cell r="C98" t="str">
            <v>2502</v>
          </cell>
          <cell r="D98" t="str">
            <v>Promoción, protección y defensa de los Derechos Humanos y el Derecho Internacional Humanitario</v>
          </cell>
        </row>
        <row r="99">
          <cell r="C99" t="str">
            <v>2503</v>
          </cell>
          <cell r="D99" t="str">
            <v>Lucha contra la corrupción</v>
          </cell>
        </row>
        <row r="100">
          <cell r="C100" t="str">
            <v>2504</v>
          </cell>
          <cell r="D100" t="str">
            <v>Vigilancia de la gestión administrativa de los funcionarios del Estado</v>
          </cell>
        </row>
        <row r="101">
          <cell r="C101" t="str">
            <v>2599</v>
          </cell>
          <cell r="D101" t="str">
            <v>Fortalecimiento de la gestión y dirección del Sector Organismos de Control</v>
          </cell>
        </row>
        <row r="102">
          <cell r="C102" t="str">
            <v>2701</v>
          </cell>
          <cell r="D102" t="str">
            <v>Mejoramiento a las competencias de la administración de justica</v>
          </cell>
        </row>
        <row r="103">
          <cell r="C103" t="str">
            <v>2799</v>
          </cell>
          <cell r="D103" t="str">
            <v>Fortalecimiento de la gestión y dirección del Sector Rama Judicial</v>
          </cell>
        </row>
        <row r="104">
          <cell r="C104" t="str">
            <v>2801</v>
          </cell>
          <cell r="D104" t="str">
            <v>Procesos democráticos y asuntos electorales</v>
          </cell>
        </row>
        <row r="105">
          <cell r="C105" t="str">
            <v>2802</v>
          </cell>
          <cell r="D105" t="str">
            <v>Identificación y registro del estado civil de la población</v>
          </cell>
        </row>
        <row r="106">
          <cell r="C106" t="str">
            <v>2899</v>
          </cell>
          <cell r="D106" t="str">
            <v>Fortalecimiento de la gestión y dirección del Sector Registraduría</v>
          </cell>
        </row>
        <row r="107">
          <cell r="C107" t="str">
            <v>2901</v>
          </cell>
          <cell r="D107" t="str">
            <v>Efectividad de la investigación penal y técnico científica</v>
          </cell>
        </row>
        <row r="108">
          <cell r="C108" t="str">
            <v>2999</v>
          </cell>
          <cell r="D108" t="str">
            <v xml:space="preserve">Fortalecimiento de la gestión y dirección del Sector Fiscalía </v>
          </cell>
        </row>
        <row r="109">
          <cell r="C109" t="str">
            <v>3201</v>
          </cell>
          <cell r="D109" t="str">
            <v>Fortalecimiento del desempeño ambiental de los sectores productivos</v>
          </cell>
        </row>
        <row r="110">
          <cell r="C110" t="str">
            <v>3202</v>
          </cell>
          <cell r="D110" t="str">
            <v>Conservación de la biodiversidad y sus servicios ecosistémicos</v>
          </cell>
        </row>
        <row r="111">
          <cell r="C111" t="str">
            <v>3203</v>
          </cell>
          <cell r="D111" t="str">
            <v>Gestión integral del recurso hídrico</v>
          </cell>
        </row>
        <row r="112">
          <cell r="C112" t="str">
            <v>3204</v>
          </cell>
          <cell r="D112" t="str">
            <v>Gestión de la información y el conocimiento ambiental</v>
          </cell>
        </row>
        <row r="113">
          <cell r="C113" t="str">
            <v>3205</v>
          </cell>
          <cell r="D113" t="str">
            <v>Ordenamiento ambiental territorial</v>
          </cell>
        </row>
        <row r="114">
          <cell r="C114" t="str">
            <v>3206</v>
          </cell>
          <cell r="D114" t="str">
            <v>Gestión del cambio climático para un desarrollo bajo en carbono y resiliente al clima</v>
          </cell>
        </row>
        <row r="115">
          <cell r="C115" t="str">
            <v>3207</v>
          </cell>
          <cell r="D115" t="str">
            <v>Gestión integral de mares, costas y recursos acuáticos</v>
          </cell>
        </row>
        <row r="116">
          <cell r="C116" t="str">
            <v>3208</v>
          </cell>
          <cell r="D116" t="str">
            <v xml:space="preserve">Educación Ambiental </v>
          </cell>
        </row>
        <row r="117">
          <cell r="C117" t="str">
            <v>3299</v>
          </cell>
          <cell r="D117" t="str">
            <v>Fortalecimiento de la gestión y dirección del Sector Ambiente y Desarrollo Sostenible</v>
          </cell>
        </row>
        <row r="118">
          <cell r="C118" t="str">
            <v>3301</v>
          </cell>
          <cell r="D118" t="str">
            <v>Promoción y acceso efectivo a procesos culturales y artísticos</v>
          </cell>
        </row>
        <row r="119">
          <cell r="C119" t="str">
            <v>3302</v>
          </cell>
          <cell r="D119" t="str">
            <v>Gestión, protección y salvaguardia del patrimonio cultural colombiano</v>
          </cell>
        </row>
        <row r="120">
          <cell r="C120" t="str">
            <v>3399</v>
          </cell>
          <cell r="D120" t="str">
            <v>Fortalecimiento de la gestión y dirección del Sector Cultura</v>
          </cell>
        </row>
        <row r="121">
          <cell r="C121" t="str">
            <v>3501</v>
          </cell>
          <cell r="D121" t="str">
            <v>Internacionalización de la economía</v>
          </cell>
        </row>
        <row r="122">
          <cell r="C122" t="str">
            <v>3502</v>
          </cell>
          <cell r="D122" t="str">
            <v>Productividad y competitividad de las empresas colombianas</v>
          </cell>
        </row>
        <row r="123">
          <cell r="C123" t="str">
            <v>3503</v>
          </cell>
          <cell r="D123" t="str">
            <v>Ambiente regulatorio y económico para la competencia y la actividad empresarial</v>
          </cell>
        </row>
        <row r="124">
          <cell r="C124" t="str">
            <v>3599</v>
          </cell>
          <cell r="D124" t="str">
            <v>Fortalecimiento de la gestión y dirección del Sector Comercio, Industria y Turismo</v>
          </cell>
        </row>
        <row r="125">
          <cell r="C125" t="str">
            <v>3601</v>
          </cell>
          <cell r="D125" t="str">
            <v>Protección Social</v>
          </cell>
        </row>
        <row r="126">
          <cell r="C126" t="str">
            <v>3602</v>
          </cell>
          <cell r="D126" t="str">
            <v>Generación y formalización del empleo</v>
          </cell>
        </row>
        <row r="127">
          <cell r="C127" t="str">
            <v>3603</v>
          </cell>
          <cell r="D127" t="str">
            <v>Formación para el trabajo</v>
          </cell>
        </row>
        <row r="128">
          <cell r="C128" t="str">
            <v>3604</v>
          </cell>
          <cell r="D128" t="str">
            <v>Derechos fundamentales del trabajo y fortalecimiento del diálogo social</v>
          </cell>
        </row>
        <row r="129">
          <cell r="C129" t="str">
            <v>3605</v>
          </cell>
          <cell r="D129" t="str">
            <v>Fomento de la investigación, desarrollo tecnológico e innovación del sector trabajo</v>
          </cell>
        </row>
        <row r="130">
          <cell r="C130" t="str">
            <v>3699</v>
          </cell>
          <cell r="D130" t="str">
            <v>Fortalecimiento de la gestión y dirección del Sector Trabajo</v>
          </cell>
        </row>
        <row r="131">
          <cell r="C131" t="str">
            <v>3701</v>
          </cell>
          <cell r="D131" t="str">
            <v>Fortalecimiento institucional a los procesos organizativos de concertación; garantía, prevención y respeto de los derechos humanos como fundamentos para la paz</v>
          </cell>
        </row>
        <row r="132">
          <cell r="C132" t="str">
            <v>3702</v>
          </cell>
          <cell r="D132" t="str">
            <v>Fortalecimiento a la gobernabilidad territorial para la seguridad, convivencia ciudadana, paz y post-conflicto</v>
          </cell>
        </row>
        <row r="133">
          <cell r="C133" t="str">
            <v>3703</v>
          </cell>
          <cell r="D133" t="str">
            <v>Política pública de víctimas del conflicto armado y postconflicto</v>
          </cell>
        </row>
        <row r="134">
          <cell r="C134" t="str">
            <v>3704</v>
          </cell>
          <cell r="D134" t="str">
            <v>Participación Ciudadana, Política y diversidad de creencias</v>
          </cell>
        </row>
        <row r="135">
          <cell r="C135" t="str">
            <v>3705</v>
          </cell>
          <cell r="D135" t="str">
            <v>Protección de personas, grupos y comunidades en riesgo extraordinario y extremo UNP</v>
          </cell>
        </row>
        <row r="136">
          <cell r="C136" t="str">
            <v>3706</v>
          </cell>
          <cell r="D136" t="str">
            <v>Protección, promoción y difusión del derecho de autor y los derechos conexos</v>
          </cell>
        </row>
        <row r="137">
          <cell r="C137" t="str">
            <v>3707</v>
          </cell>
          <cell r="D137" t="str">
            <v>Gestión del riesgo de desastres naturales y antrópicos en la zona de influencia del Volcán Nevado del Huila</v>
          </cell>
        </row>
        <row r="138">
          <cell r="C138" t="str">
            <v>3708</v>
          </cell>
          <cell r="D138" t="str">
            <v>Fortalecimiento institucional y operativo de los Bomberos de Colombia</v>
          </cell>
        </row>
        <row r="139">
          <cell r="C139" t="str">
            <v>3799</v>
          </cell>
          <cell r="D139" t="str">
            <v>Fortalecimiento de la gestión y dirección del Sector Interior</v>
          </cell>
        </row>
        <row r="140">
          <cell r="C140" t="str">
            <v>3901</v>
          </cell>
          <cell r="D140" t="str">
            <v xml:space="preserve">Consolidación de una institucionalidad habilitante para la Ciencia Tecnología e Innovación (CTI) </v>
          </cell>
        </row>
        <row r="141">
          <cell r="C141" t="str">
            <v>3902</v>
          </cell>
          <cell r="D141" t="str">
            <v>Investigación con calidad e impacto</v>
          </cell>
        </row>
        <row r="142">
          <cell r="C142" t="str">
            <v>3903</v>
          </cell>
          <cell r="D142" t="str">
            <v>Desarrollo tecnológico e innovación para crecimiento empresarial</v>
          </cell>
        </row>
        <row r="143">
          <cell r="C143" t="str">
            <v>3904</v>
          </cell>
          <cell r="D143" t="str">
            <v>Generación de una cultura que valora y gestiona el conocimiento y la innovación</v>
          </cell>
        </row>
        <row r="144">
          <cell r="C144" t="str">
            <v>3999</v>
          </cell>
          <cell r="D144" t="str">
            <v>Fortalecimiento de la gestión y dirección del Sector Ciencia y Tecnología</v>
          </cell>
        </row>
        <row r="145">
          <cell r="C145" t="str">
            <v>4001</v>
          </cell>
          <cell r="D145" t="str">
            <v>Acceso a soluciones de vivienda</v>
          </cell>
        </row>
        <row r="146">
          <cell r="C146" t="str">
            <v>4002</v>
          </cell>
          <cell r="D146" t="str">
            <v>Ordenamiento territorial y desarrollo urbano</v>
          </cell>
        </row>
        <row r="147">
          <cell r="C147" t="str">
            <v>4003</v>
          </cell>
          <cell r="D147" t="str">
            <v>Acceso de la población a los servicios de agua potable y saneamiento básico</v>
          </cell>
        </row>
        <row r="148">
          <cell r="C148" t="str">
            <v>4099</v>
          </cell>
          <cell r="D148" t="str">
            <v>Fortalecimiento de la gestión y dirección del Sector Vivienda, Ciudad y Territorio</v>
          </cell>
        </row>
        <row r="149">
          <cell r="C149" t="str">
            <v>4101</v>
          </cell>
          <cell r="D149" t="str">
            <v>Atención, asistencia  y reparación integral a las víctimas</v>
          </cell>
        </row>
        <row r="150">
          <cell r="C150" t="str">
            <v>4102</v>
          </cell>
          <cell r="D150" t="str">
            <v>Desarrollo integral de la primera infancia a la juventud, y fortalecimiento de las capacidades de las familias de niñas, niños y adolescentes</v>
          </cell>
        </row>
        <row r="151">
          <cell r="C151" t="str">
            <v>4103</v>
          </cell>
          <cell r="D151" t="str">
            <v>Inclusión social y productiva para la población en situación de vulnerabilidad</v>
          </cell>
        </row>
        <row r="152">
          <cell r="C152" t="str">
            <v>4104</v>
          </cell>
          <cell r="D152" t="str">
            <v>Atención integral de población en situación permanente de desprotección social y/o familiar</v>
          </cell>
        </row>
        <row r="153">
          <cell r="C153" t="str">
            <v>4199</v>
          </cell>
          <cell r="D153" t="str">
            <v xml:space="preserve">Fortalecimiento de la gestión y dirección del Sector Inclusión Social y Reconciliación </v>
          </cell>
        </row>
        <row r="154">
          <cell r="C154" t="str">
            <v>4201</v>
          </cell>
          <cell r="D154" t="str">
            <v>Desarrollo de Inteligencia Estratégica y Contrainteligencia de Estado</v>
          </cell>
        </row>
        <row r="155">
          <cell r="C155" t="str">
            <v>4299</v>
          </cell>
          <cell r="D155" t="str">
            <v>Fortalecimiento de la gestión y dirección del Sector Inteligencia</v>
          </cell>
        </row>
        <row r="156">
          <cell r="C156" t="str">
            <v>4301</v>
          </cell>
          <cell r="D156" t="str">
            <v>Fomento a la recreación, la actividad física y el deporte para desarrollar entornos de convivencia y paz</v>
          </cell>
        </row>
        <row r="157">
          <cell r="C157" t="str">
            <v>4302</v>
          </cell>
          <cell r="D157" t="str">
            <v>Formación y preparación de deportistas</v>
          </cell>
        </row>
        <row r="158">
          <cell r="C158" t="str">
            <v>4399</v>
          </cell>
          <cell r="D158" t="str">
            <v xml:space="preserve">Fortalecimiento de la gestión y dirección del Sector Deporte y Recreación </v>
          </cell>
        </row>
        <row r="159">
          <cell r="C159" t="str">
            <v>4401</v>
          </cell>
          <cell r="D159" t="str">
            <v>Jurisdicción especial para la paz</v>
          </cell>
        </row>
        <row r="160">
          <cell r="C160" t="str">
            <v>4402</v>
          </cell>
          <cell r="D160" t="str">
            <v xml:space="preserve">Esclarecimiento de la verdad, la convivencia y la no repetición.
</v>
          </cell>
        </row>
        <row r="161">
          <cell r="C161" t="str">
            <v>4403</v>
          </cell>
          <cell r="D161" t="str">
            <v xml:space="preserve">Búsqueda humanitaria de personas dadas por desaparecidas en el contexto y en razón del conflicto armado en Colombia
</v>
          </cell>
        </row>
        <row r="162">
          <cell r="C162" t="str">
            <v>4499</v>
          </cell>
          <cell r="D162" t="str">
            <v>Fortalecimiento de la gestión y dirección del Sector Sistema Integral de Verdad , Justicia, Reparación y No Repetición</v>
          </cell>
        </row>
        <row r="163">
          <cell r="C163" t="str">
            <v>4501</v>
          </cell>
          <cell r="D163" t="str">
            <v>Fortalecimiento de la convivencia y la seguridad ciudadana</v>
          </cell>
        </row>
        <row r="164">
          <cell r="C164" t="str">
            <v>4502</v>
          </cell>
          <cell r="D164" t="str">
            <v>Fortalecimiento del buen gobierno para el respeto y garantía de los derechos humanos.</v>
          </cell>
        </row>
        <row r="165">
          <cell r="C165" t="str">
            <v>4503</v>
          </cell>
          <cell r="D165" t="str">
            <v>Gestión del riesgo de desastres y emergencias</v>
          </cell>
        </row>
        <row r="166">
          <cell r="C166" t="str">
            <v>4599</v>
          </cell>
          <cell r="D166" t="str">
            <v>Fortalecimiento a la gestión y dirección de la administración pública territorial</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 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0406</v>
          </cell>
          <cell r="D26" t="str">
            <v>Generación de la información geográfica del territorio nacional</v>
          </cell>
        </row>
        <row r="27">
          <cell r="C27" t="str">
            <v>0499</v>
          </cell>
          <cell r="D27" t="str">
            <v>Fortalecimiento de la gestión y dirección del Sector Información Estadística</v>
          </cell>
        </row>
        <row r="28">
          <cell r="C28" t="str">
            <v>0503</v>
          </cell>
          <cell r="D28" t="str">
            <v xml:space="preserve">Mejoramiento de la calidad educativa en gestión pública </v>
          </cell>
        </row>
        <row r="29">
          <cell r="C29" t="str">
            <v>0504</v>
          </cell>
          <cell r="D29" t="str">
            <v>Administración y vigilancia de las carreras administrativas de los servidores públicos</v>
          </cell>
        </row>
        <row r="30">
          <cell r="C30" t="str">
            <v>0505</v>
          </cell>
          <cell r="D30" t="str">
            <v>Fortalecimiento de la Gestión Pública en las Entidades Nacionales y Territoriales</v>
          </cell>
        </row>
        <row r="31">
          <cell r="C31" t="str">
            <v>0599</v>
          </cell>
          <cell r="D31" t="str">
            <v>Fortalecimiento de la gestión y dirección del Sector Empleo Público</v>
          </cell>
        </row>
        <row r="32">
          <cell r="C32" t="str">
            <v>1101</v>
          </cell>
          <cell r="D32" t="str">
            <v>Fortalecimiento y diversificación de relaciones bilaterales</v>
          </cell>
        </row>
        <row r="33">
          <cell r="C33" t="str">
            <v>1102</v>
          </cell>
          <cell r="D33" t="str">
            <v>Posicionamiento en instancias globales, multilaterales, regionales y subregionales</v>
          </cell>
        </row>
        <row r="34">
          <cell r="C34" t="str">
            <v>1103</v>
          </cell>
          <cell r="D34" t="str">
            <v>Política migratoria y servicio al ciudadano</v>
          </cell>
        </row>
        <row r="35">
          <cell r="C35" t="str">
            <v>1104</v>
          </cell>
          <cell r="D35" t="str">
            <v>Soberanía territorial y desarrollo fronterizo</v>
          </cell>
        </row>
        <row r="36">
          <cell r="C36" t="str">
            <v>1105</v>
          </cell>
          <cell r="D36" t="str">
            <v>Cooperación internacional del sector relaciones exteriores</v>
          </cell>
        </row>
        <row r="37">
          <cell r="C37" t="str">
            <v>1199</v>
          </cell>
          <cell r="D37" t="str">
            <v>Fortalecimiento de la gestión y dirección del Sector Relaciones Exteriores</v>
          </cell>
        </row>
        <row r="38">
          <cell r="C38" t="str">
            <v>1201</v>
          </cell>
          <cell r="D38" t="str">
            <v xml:space="preserve"> Fortalecimiento del principio de seguridad jurídica, divulgación y depuración del ordenamiento jurídico</v>
          </cell>
        </row>
        <row r="39">
          <cell r="C39" t="str">
            <v>1202</v>
          </cell>
          <cell r="D39" t="str">
            <v xml:space="preserve"> Promoción al acceso a la justicia</v>
          </cell>
        </row>
        <row r="40">
          <cell r="C40" t="str">
            <v>1203</v>
          </cell>
          <cell r="D40" t="str">
            <v xml:space="preserve"> Promoción de los métodos de resolución de conflictos</v>
          </cell>
        </row>
        <row r="41">
          <cell r="C41" t="str">
            <v>1204</v>
          </cell>
          <cell r="D41" t="str">
            <v>Justicia transicional</v>
          </cell>
        </row>
        <row r="42">
          <cell r="C42" t="str">
            <v>1205</v>
          </cell>
          <cell r="D42" t="str">
            <v>Defensa jurídica del Estado</v>
          </cell>
        </row>
        <row r="43">
          <cell r="C43" t="str">
            <v>1206</v>
          </cell>
          <cell r="D43" t="str">
            <v>Sistema penitenciario y carcelario en el marco de los derechos humanos</v>
          </cell>
        </row>
        <row r="44">
          <cell r="C44" t="str">
            <v>1207</v>
          </cell>
          <cell r="D44" t="str">
            <v>Fortalecimiento de la política criminal del Estado colombiano</v>
          </cell>
        </row>
        <row r="45">
          <cell r="C45" t="str">
            <v>1208</v>
          </cell>
          <cell r="D45" t="str">
            <v>Formulación y coordinación de la política integral frente a las drogas y actividades relacionadas</v>
          </cell>
        </row>
        <row r="46">
          <cell r="C46" t="str">
            <v>1209</v>
          </cell>
          <cell r="D46" t="str">
            <v>Modernización de la información inmobiliaria</v>
          </cell>
        </row>
        <row r="47">
          <cell r="C47" t="str">
            <v>1299</v>
          </cell>
          <cell r="D47" t="str">
            <v>Fortalecimiento de la gestión y dirección del Sector Justicia y del Derecho</v>
          </cell>
        </row>
        <row r="48">
          <cell r="C48" t="str">
            <v>1301</v>
          </cell>
          <cell r="D48" t="str">
            <v>Política macroeconómica y fiscal</v>
          </cell>
        </row>
        <row r="49">
          <cell r="C49" t="str">
            <v>1302</v>
          </cell>
          <cell r="D49" t="str">
            <v>Gestión de recursos públicos</v>
          </cell>
        </row>
        <row r="50">
          <cell r="C50" t="str">
            <v>1303</v>
          </cell>
          <cell r="D50" t="str">
            <v>Reducción de la vulnerabilidad fiscal ante desastres y riesgos climáticos</v>
          </cell>
        </row>
        <row r="51">
          <cell r="C51" t="str">
            <v>1304</v>
          </cell>
          <cell r="D51" t="str">
            <v>Inspección, control y vigilancia financiera, solidaria y de recursos públicos</v>
          </cell>
        </row>
        <row r="52">
          <cell r="C52" t="str">
            <v>1305</v>
          </cell>
          <cell r="D52" t="str">
            <v>Fortalecimiento del recaudo y tributación</v>
          </cell>
        </row>
        <row r="53">
          <cell r="C53" t="str">
            <v>1399</v>
          </cell>
          <cell r="D53" t="str">
            <v>Fortalecimiento de la gestión y dirección del Sector Hacienda</v>
          </cell>
        </row>
        <row r="54">
          <cell r="C54" t="str">
            <v>1501</v>
          </cell>
          <cell r="D54" t="str">
            <v>Capacidades de la Policía Nacional en seguridad pública, prevención, convivencia y seguridad ciudadana</v>
          </cell>
        </row>
        <row r="55">
          <cell r="C55" t="str">
            <v>1502</v>
          </cell>
          <cell r="D55" t="str">
            <v>Capacidades de las Fuerzas Militares en seguridad pública y defensa en el territorio nacional</v>
          </cell>
        </row>
        <row r="56">
          <cell r="C56" t="str">
            <v>1504</v>
          </cell>
          <cell r="D56" t="str">
            <v>Desarrollo marítimo, fluvial y costero desde el sector defensa</v>
          </cell>
        </row>
        <row r="57">
          <cell r="C57" t="str">
            <v>1505</v>
          </cell>
          <cell r="D57" t="str">
            <v>Generación de bienestar para la Fuerza Pública y sus familias</v>
          </cell>
        </row>
        <row r="58">
          <cell r="C58" t="str">
            <v>1506</v>
          </cell>
          <cell r="D58" t="str">
            <v>Gestión del riesgo de desastres desde el sector defensa y seguridad</v>
          </cell>
        </row>
        <row r="59">
          <cell r="C59" t="str">
            <v>1507</v>
          </cell>
          <cell r="D59" t="str">
            <v>Grupo Social y Empresarial de la Defensa (GSED) Competitivo</v>
          </cell>
        </row>
        <row r="60">
          <cell r="C60" t="str">
            <v>1599</v>
          </cell>
          <cell r="D60" t="str">
            <v>Fortalecimiento de la gestión y dirección del Sector Defensa y Seguridad</v>
          </cell>
        </row>
        <row r="61">
          <cell r="C61" t="str">
            <v>1702</v>
          </cell>
          <cell r="D61" t="str">
            <v>Inclusión productiva de pequeños productores rurales</v>
          </cell>
        </row>
        <row r="62">
          <cell r="C62" t="str">
            <v>1703</v>
          </cell>
          <cell r="D62" t="str">
            <v>Servicios financieros y gestión del riesgo para las actividades agropecuarias y rurales</v>
          </cell>
        </row>
        <row r="63">
          <cell r="C63" t="str">
            <v>1704</v>
          </cell>
          <cell r="D63" t="str">
            <v>Ordenamiento social y uso productivo del territorio rural</v>
          </cell>
        </row>
        <row r="64">
          <cell r="C64" t="str">
            <v>1705</v>
          </cell>
          <cell r="D64" t="str">
            <v>Restitución de tierras a víctimas del conflicto armado</v>
          </cell>
        </row>
        <row r="65">
          <cell r="C65" t="str">
            <v>1706</v>
          </cell>
          <cell r="D65" t="str">
            <v xml:space="preserve"> Aprovechamiento de mercados externos</v>
          </cell>
        </row>
        <row r="66">
          <cell r="C66" t="str">
            <v>1707</v>
          </cell>
          <cell r="D66" t="str">
            <v>Sanidad agropecuaria e inocuidad agroalimentaria</v>
          </cell>
        </row>
        <row r="67">
          <cell r="C67" t="str">
            <v>1708</v>
          </cell>
          <cell r="D67" t="str">
            <v>Ciencia, tecnología e innovación agropecuaria</v>
          </cell>
        </row>
        <row r="68">
          <cell r="C68" t="str">
            <v>1709</v>
          </cell>
          <cell r="D68" t="str">
            <v>Infraestructura productiva y comercialización</v>
          </cell>
        </row>
        <row r="69">
          <cell r="C69" t="str">
            <v>1799</v>
          </cell>
          <cell r="D69" t="str">
            <v>Fortalecimiento de la gestión y dirección del Sector Agropecuario</v>
          </cell>
        </row>
        <row r="70">
          <cell r="C70" t="str">
            <v>1901</v>
          </cell>
          <cell r="D70" t="str">
            <v xml:space="preserve">Salud pública y prestación de servicios  </v>
          </cell>
        </row>
        <row r="71">
          <cell r="C71" t="str">
            <v>1902</v>
          </cell>
          <cell r="D71" t="str">
            <v>Aseguramiento y administración del Sistema General de la Seguridad Social en Salud - SGSSS</v>
          </cell>
        </row>
        <row r="72">
          <cell r="C72" t="str">
            <v>1903</v>
          </cell>
          <cell r="D72" t="str">
            <v>Inspección, vigilancia y control</v>
          </cell>
        </row>
        <row r="73">
          <cell r="C73" t="str">
            <v>1905</v>
          </cell>
          <cell r="D73" t="str">
            <v>Salud Pública</v>
          </cell>
        </row>
        <row r="74">
          <cell r="C74" t="str">
            <v>1904</v>
          </cell>
          <cell r="D74" t="str">
            <v>Sanidad Ambiental</v>
          </cell>
        </row>
        <row r="75">
          <cell r="C75" t="str">
            <v>1906</v>
          </cell>
          <cell r="D75" t="str">
            <v>Aseguramiento y Prestación integral de servicios de salud</v>
          </cell>
        </row>
        <row r="76">
          <cell r="C76" t="str">
            <v>1999</v>
          </cell>
          <cell r="D76" t="str">
            <v xml:space="preserve"> Fortalecimiento de la gestión y dirección del Sector Salud y Protección Social</v>
          </cell>
        </row>
        <row r="77">
          <cell r="C77" t="str">
            <v>2101</v>
          </cell>
          <cell r="D77" t="str">
            <v>Acceso al servicio público domiciliario de gas combustible</v>
          </cell>
        </row>
        <row r="78">
          <cell r="C78" t="str">
            <v>2102</v>
          </cell>
          <cell r="D78" t="str">
            <v>Consolidación productiva del sector de energía eléctrica</v>
          </cell>
        </row>
        <row r="79">
          <cell r="C79" t="str">
            <v>2103</v>
          </cell>
          <cell r="D79" t="str">
            <v>Consolidación productiva del sector hidrocarburos</v>
          </cell>
        </row>
        <row r="80">
          <cell r="C80" t="str">
            <v>2104</v>
          </cell>
          <cell r="D80" t="str">
            <v>Consolidación productiva del sector minero</v>
          </cell>
        </row>
        <row r="81">
          <cell r="C81" t="str">
            <v>2105</v>
          </cell>
          <cell r="D81" t="str">
            <v xml:space="preserve"> Desarrollo ambiental sostenible del sector minero energético</v>
          </cell>
        </row>
        <row r="82">
          <cell r="C82" t="str">
            <v>2106</v>
          </cell>
          <cell r="D82" t="str">
            <v>Gestión de la información en el sector minero energético</v>
          </cell>
        </row>
        <row r="83">
          <cell r="C83" t="str">
            <v>2199</v>
          </cell>
          <cell r="D83" t="str">
            <v xml:space="preserve">Fortalecimiento de la gestión y dirección del Sector Minas y Energía </v>
          </cell>
        </row>
        <row r="84">
          <cell r="C84" t="str">
            <v>2201</v>
          </cell>
          <cell r="D84" t="str">
            <v>Calidad, cobertura y fortalecimiento de la educación inicial, prescolar, básica y media</v>
          </cell>
        </row>
        <row r="85">
          <cell r="C85" t="str">
            <v>2202</v>
          </cell>
          <cell r="D85" t="str">
            <v>Calidad y fomento de la educación superior</v>
          </cell>
        </row>
        <row r="86">
          <cell r="C86" t="str">
            <v>2203</v>
          </cell>
          <cell r="D86" t="str">
            <v>Cierre de brechas para el goce efectivo de derechos fundamentales de la población en condición de discapacidad</v>
          </cell>
        </row>
        <row r="87">
          <cell r="C87" t="str">
            <v>2299</v>
          </cell>
          <cell r="D87" t="str">
            <v>Fortalecimiento de la gestión y dirección del Sector Educación</v>
          </cell>
        </row>
        <row r="88">
          <cell r="C88" t="str">
            <v>2301</v>
          </cell>
          <cell r="D88" t="str">
            <v>Facilitar el acceso y uso de las Tecnologías de la Información y las Comunicaciones (TIC) en todo el territorio nacional</v>
          </cell>
        </row>
        <row r="89">
          <cell r="C89" t="str">
            <v>2302</v>
          </cell>
          <cell r="D89" t="str">
            <v>Fomento del desarrollo de aplicaciones, software y contenidos para impulsar la apropiación de las Tecnologías de la Información y las Comunicaciones (TIC)</v>
          </cell>
        </row>
        <row r="90">
          <cell r="C90" t="str">
            <v>2399</v>
          </cell>
          <cell r="D90" t="str">
            <v>Fortalecimiento de la gestión y dirección del Sector Comunicaciones</v>
          </cell>
        </row>
        <row r="91">
          <cell r="C91" t="str">
            <v>2401</v>
          </cell>
          <cell r="D91" t="str">
            <v>Infraestructura red vial primaria</v>
          </cell>
        </row>
        <row r="92">
          <cell r="C92" t="str">
            <v>2402</v>
          </cell>
          <cell r="D92" t="str">
            <v>Infraestructura red vial regional</v>
          </cell>
        </row>
        <row r="93">
          <cell r="C93" t="str">
            <v>2403</v>
          </cell>
          <cell r="D93" t="str">
            <v>Infraestructura y servicios de transporte aéreo</v>
          </cell>
        </row>
        <row r="94">
          <cell r="C94" t="str">
            <v>2404</v>
          </cell>
          <cell r="D94" t="str">
            <v>Infraestructura de transporte férreo</v>
          </cell>
        </row>
        <row r="95">
          <cell r="C95" t="str">
            <v>2405</v>
          </cell>
          <cell r="D95" t="str">
            <v>Infraestructura de transporte marítimo</v>
          </cell>
        </row>
        <row r="96">
          <cell r="C96" t="str">
            <v>2406</v>
          </cell>
          <cell r="D96" t="str">
            <v>Infraestructura de transporte fluvial</v>
          </cell>
        </row>
        <row r="97">
          <cell r="C97" t="str">
            <v>2407</v>
          </cell>
          <cell r="D97" t="str">
            <v>Infraestructura y servicios de logística de transporte</v>
          </cell>
        </row>
        <row r="98">
          <cell r="C98" t="str">
            <v>2408</v>
          </cell>
          <cell r="D98" t="str">
            <v>Prestación de servicios de transporte público de pasajeros</v>
          </cell>
        </row>
        <row r="99">
          <cell r="C99" t="str">
            <v>2409</v>
          </cell>
          <cell r="D99" t="str">
            <v>Seguridad de transporte</v>
          </cell>
        </row>
        <row r="100">
          <cell r="C100" t="str">
            <v>2410</v>
          </cell>
          <cell r="D100" t="str">
            <v>Regulación y supervisión de infraestructura y servicios de transporte</v>
          </cell>
        </row>
        <row r="101">
          <cell r="C101" t="str">
            <v>2499</v>
          </cell>
          <cell r="D101" t="str">
            <v>Fortalecimiento de la gestión y dirección del Sector Transporte</v>
          </cell>
        </row>
        <row r="102">
          <cell r="C102" t="str">
            <v>2501</v>
          </cell>
          <cell r="D102" t="str">
            <v>Fortalecimiento del control y la vigilancia de la gestión fiscal y resarcimiento al daño del patrimonio público</v>
          </cell>
        </row>
        <row r="103">
          <cell r="C103" t="str">
            <v>2502</v>
          </cell>
          <cell r="D103" t="str">
            <v>Promoción, protección y defensa de los Derechos Humanos y el Derecho Internacional Humanitario</v>
          </cell>
        </row>
        <row r="104">
          <cell r="C104" t="str">
            <v>2503</v>
          </cell>
          <cell r="D104" t="str">
            <v>Lucha contra la corrupción</v>
          </cell>
        </row>
        <row r="105">
          <cell r="C105" t="str">
            <v>2504</v>
          </cell>
          <cell r="D105" t="str">
            <v>Vigilancia de la gestión administrativa de los funcionarios del Estado</v>
          </cell>
        </row>
        <row r="106">
          <cell r="C106" t="str">
            <v>2599</v>
          </cell>
          <cell r="D106" t="str">
            <v>Fortalecimiento de la gestión y dirección del Sector Organismos de Control</v>
          </cell>
        </row>
        <row r="107">
          <cell r="C107" t="str">
            <v>2701</v>
          </cell>
          <cell r="D107" t="str">
            <v>Mejoramiento a las competencias de la administración de justica</v>
          </cell>
        </row>
        <row r="108">
          <cell r="C108" t="str">
            <v>2799</v>
          </cell>
          <cell r="D108" t="str">
            <v>Fortalecimiento de la gestión y dirección del Sector Rama Judicial</v>
          </cell>
        </row>
        <row r="109">
          <cell r="C109" t="str">
            <v>2801</v>
          </cell>
          <cell r="D109" t="str">
            <v>Procesos democráticos y asuntos electorales</v>
          </cell>
        </row>
        <row r="110">
          <cell r="C110" t="str">
            <v>2802</v>
          </cell>
          <cell r="D110" t="str">
            <v>Identificación y registro del estado civil de la población</v>
          </cell>
        </row>
        <row r="111">
          <cell r="C111" t="str">
            <v>2899</v>
          </cell>
          <cell r="D111" t="str">
            <v>Fortalecimiento de la gestión y dirección del Sector Registraduría</v>
          </cell>
        </row>
        <row r="112">
          <cell r="C112" t="str">
            <v>2901</v>
          </cell>
          <cell r="D112" t="str">
            <v>Efectividad de la investigación penal y técnico científica</v>
          </cell>
        </row>
        <row r="113">
          <cell r="C113" t="str">
            <v>2999</v>
          </cell>
          <cell r="D113" t="str">
            <v xml:space="preserve">Fortalecimiento de la gestión y dirección del Sector Fiscalía </v>
          </cell>
        </row>
        <row r="114">
          <cell r="C114" t="str">
            <v>3201</v>
          </cell>
          <cell r="D114" t="str">
            <v>Fortalecimiento del desempeño ambiental de los sectores productivos</v>
          </cell>
        </row>
        <row r="115">
          <cell r="C115" t="str">
            <v>3202</v>
          </cell>
          <cell r="D115" t="str">
            <v>Conservación de la biodiversidad y sus servicios ecosistémicos</v>
          </cell>
        </row>
        <row r="116">
          <cell r="C116" t="str">
            <v>3203</v>
          </cell>
          <cell r="D116" t="str">
            <v>Gestión integral del recurso hídrico</v>
          </cell>
        </row>
        <row r="117">
          <cell r="C117" t="str">
            <v>3204</v>
          </cell>
          <cell r="D117" t="str">
            <v>Gestión de la información y el conocimiento ambiental</v>
          </cell>
        </row>
        <row r="118">
          <cell r="C118" t="str">
            <v>3205</v>
          </cell>
          <cell r="D118" t="str">
            <v>Ordenamiento ambiental territorial</v>
          </cell>
        </row>
        <row r="119">
          <cell r="C119" t="str">
            <v>3206</v>
          </cell>
          <cell r="D119" t="str">
            <v>Gestión del cambio climático para un desarrollo bajo en carbono y resiliente al clima</v>
          </cell>
        </row>
        <row r="120">
          <cell r="C120" t="str">
            <v>3207</v>
          </cell>
          <cell r="D120" t="str">
            <v>Gestión integral de mares, costas y recursos acuáticos</v>
          </cell>
        </row>
        <row r="121">
          <cell r="C121" t="str">
            <v>3208</v>
          </cell>
          <cell r="D121" t="str">
            <v xml:space="preserve">Educación Ambiental </v>
          </cell>
        </row>
        <row r="122">
          <cell r="C122" t="str">
            <v>3299</v>
          </cell>
          <cell r="D122" t="str">
            <v>Fortalecimiento de la gestión y dirección del Sector Ambiente y Desarrollo Sostenible</v>
          </cell>
        </row>
        <row r="123">
          <cell r="C123" t="str">
            <v>3301</v>
          </cell>
          <cell r="D123" t="str">
            <v>Promoción y acceso efectivo a procesos culturales y artísticos</v>
          </cell>
        </row>
        <row r="124">
          <cell r="C124" t="str">
            <v>3302</v>
          </cell>
          <cell r="D124" t="str">
            <v>Gestión, protección y salvaguardia del patrimonio cultural colombiano</v>
          </cell>
        </row>
        <row r="125">
          <cell r="C125" t="str">
            <v>3399</v>
          </cell>
          <cell r="D125" t="str">
            <v>Fortalecimiento de la gestión y dirección del Sector Cultura</v>
          </cell>
        </row>
        <row r="126">
          <cell r="C126" t="str">
            <v>3501</v>
          </cell>
          <cell r="D126" t="str">
            <v>Internacionalización de la economía</v>
          </cell>
        </row>
        <row r="127">
          <cell r="C127" t="str">
            <v>3502</v>
          </cell>
          <cell r="D127" t="str">
            <v>Productividad y competitividad de las empresas colombianas</v>
          </cell>
        </row>
        <row r="128">
          <cell r="C128" t="str">
            <v>3503</v>
          </cell>
          <cell r="D128" t="str">
            <v>Ambiente regulatorio y económico para la competencia y la actividad empresarial</v>
          </cell>
        </row>
        <row r="129">
          <cell r="C129" t="str">
            <v>3599</v>
          </cell>
          <cell r="D129" t="str">
            <v>Fortalecimiento de la gestión y dirección del Sector Comercio, Industria y Turismo</v>
          </cell>
        </row>
        <row r="130">
          <cell r="C130" t="str">
            <v>3601</v>
          </cell>
          <cell r="D130" t="str">
            <v>Protección Social</v>
          </cell>
        </row>
        <row r="131">
          <cell r="C131" t="str">
            <v>3602</v>
          </cell>
          <cell r="D131" t="str">
            <v>Generación y formalización del empleo</v>
          </cell>
        </row>
        <row r="132">
          <cell r="C132" t="str">
            <v>3603</v>
          </cell>
          <cell r="D132" t="str">
            <v>Formación para el trabajo</v>
          </cell>
        </row>
        <row r="133">
          <cell r="C133" t="str">
            <v>3604</v>
          </cell>
          <cell r="D133" t="str">
            <v>Derechos fundamentales del trabajo y fortalecimiento del diálogo social</v>
          </cell>
        </row>
        <row r="134">
          <cell r="C134" t="str">
            <v>3605</v>
          </cell>
          <cell r="D134" t="str">
            <v>Fomento de la investigación, desarrollo tecnológico e innovación del sector trabajo</v>
          </cell>
        </row>
        <row r="135">
          <cell r="C135" t="str">
            <v>3699</v>
          </cell>
          <cell r="D135" t="str">
            <v>Fortalecimiento de la gestión y dirección del Sector Trabajo</v>
          </cell>
        </row>
        <row r="136">
          <cell r="C136" t="str">
            <v>3701</v>
          </cell>
          <cell r="D136" t="str">
            <v>Fortalecimiento institucional a los procesos organizativos de concertación; garantía, prevención y respeto de los derechos humanos como fundamentos para la paz</v>
          </cell>
        </row>
        <row r="137">
          <cell r="C137" t="str">
            <v>3702</v>
          </cell>
          <cell r="D137" t="str">
            <v>Fortalecimiento a la gobernabilidad territorial para la seguridad, convivencia ciudadana, paz y post-conflicto</v>
          </cell>
        </row>
        <row r="138">
          <cell r="C138" t="str">
            <v>3703</v>
          </cell>
          <cell r="D138" t="str">
            <v>Política pública de víctimas del conflicto armado y postconflicto</v>
          </cell>
        </row>
        <row r="139">
          <cell r="C139" t="str">
            <v>3704</v>
          </cell>
          <cell r="D139" t="str">
            <v>Participación Ciudadana, Política y diversidad de creencias</v>
          </cell>
        </row>
        <row r="140">
          <cell r="C140" t="str">
            <v>3705</v>
          </cell>
          <cell r="D140" t="str">
            <v>Protección de personas, grupos y comunidades en riesgo extraordinario y extremo UNP</v>
          </cell>
        </row>
        <row r="141">
          <cell r="C141" t="str">
            <v>3706</v>
          </cell>
          <cell r="D141" t="str">
            <v>Protección, promoción y difusión del derecho de autor y los derechos conexos</v>
          </cell>
        </row>
        <row r="142">
          <cell r="C142" t="str">
            <v>3707</v>
          </cell>
          <cell r="D142" t="str">
            <v>Gestión del riesgo de desastres naturales y antrópicos en la zona de influencia del Volcán Nevado del Huila</v>
          </cell>
        </row>
        <row r="143">
          <cell r="C143" t="str">
            <v>3708</v>
          </cell>
          <cell r="D143" t="str">
            <v>Fortalecimiento institucional y operativo de los Bomberos de Colombia</v>
          </cell>
        </row>
        <row r="144">
          <cell r="C144" t="str">
            <v>3799</v>
          </cell>
          <cell r="D144" t="str">
            <v>Fortalecimiento de la gestión y dirección del Sector Interior</v>
          </cell>
        </row>
        <row r="145">
          <cell r="C145" t="str">
            <v>3901</v>
          </cell>
          <cell r="D145" t="str">
            <v xml:space="preserve">Consolidación de una institucionalidad habilitante para la Ciencia Tecnología e Innovación (CTI) </v>
          </cell>
        </row>
        <row r="146">
          <cell r="C146" t="str">
            <v>3902</v>
          </cell>
          <cell r="D146" t="str">
            <v>Investigación con calidad e impacto</v>
          </cell>
        </row>
        <row r="147">
          <cell r="C147" t="str">
            <v>3903</v>
          </cell>
          <cell r="D147" t="str">
            <v>Desarrollo tecnológico e innovación para crecimiento empresarial</v>
          </cell>
        </row>
        <row r="148">
          <cell r="C148" t="str">
            <v>3904</v>
          </cell>
          <cell r="D148" t="str">
            <v>Generación de una cultura que valora y gestiona el conocimiento y la innovación</v>
          </cell>
        </row>
        <row r="149">
          <cell r="C149" t="str">
            <v>3999</v>
          </cell>
          <cell r="D149" t="str">
            <v>Fortalecimiento de la gestión y dirección del Sector Ciencia y Tecnología</v>
          </cell>
        </row>
        <row r="150">
          <cell r="C150" t="str">
            <v>4001</v>
          </cell>
          <cell r="D150" t="str">
            <v>Acceso a soluciones de vivienda</v>
          </cell>
        </row>
        <row r="151">
          <cell r="C151" t="str">
            <v>4002</v>
          </cell>
          <cell r="D151" t="str">
            <v>Ordenamiento territorial y desarrollo urbano</v>
          </cell>
        </row>
        <row r="152">
          <cell r="C152" t="str">
            <v>4003</v>
          </cell>
          <cell r="D152" t="str">
            <v>Acceso de la población a los servicios de agua potable y saneamiento básico</v>
          </cell>
        </row>
        <row r="153">
          <cell r="C153" t="str">
            <v>4099</v>
          </cell>
          <cell r="D153" t="str">
            <v>Fortalecimiento de la gestión y dirección del Sector Vivienda, Ciudad y Territorio</v>
          </cell>
        </row>
        <row r="154">
          <cell r="C154" t="str">
            <v>4101</v>
          </cell>
          <cell r="D154" t="str">
            <v>Atención, asistencia  y reparación integral a las víctimas</v>
          </cell>
        </row>
        <row r="155">
          <cell r="C155" t="str">
            <v>4102</v>
          </cell>
          <cell r="D155" t="str">
            <v>Desarrollo integral de la primera infancia a la juventud, y fortalecimiento de las capacidades de las familias de niñas, niños y adolescentes</v>
          </cell>
        </row>
        <row r="156">
          <cell r="C156" t="str">
            <v>4103</v>
          </cell>
          <cell r="D156" t="str">
            <v>Inclusión social y productiva para la población en situación de vulnerabilidad</v>
          </cell>
        </row>
        <row r="157">
          <cell r="C157" t="str">
            <v>4104</v>
          </cell>
          <cell r="D157" t="str">
            <v>Atención integral de población en situación permanente de desprotección social y/o familiar</v>
          </cell>
        </row>
        <row r="158">
          <cell r="C158" t="str">
            <v>4199</v>
          </cell>
          <cell r="D158" t="str">
            <v xml:space="preserve">Fortalecimiento de la gestión y dirección del Sector Inclusión Social y Reconciliación </v>
          </cell>
        </row>
        <row r="159">
          <cell r="C159" t="str">
            <v>4201</v>
          </cell>
          <cell r="D159" t="str">
            <v>Desarrollo de Inteligencia Estratégica y Contrainteligencia de Estado</v>
          </cell>
        </row>
        <row r="160">
          <cell r="C160" t="str">
            <v>4299</v>
          </cell>
          <cell r="D160" t="str">
            <v>Fortalecimiento de la gestión y dirección del Sector Inteligencia</v>
          </cell>
        </row>
        <row r="161">
          <cell r="C161" t="str">
            <v>4301</v>
          </cell>
          <cell r="D161" t="str">
            <v>Fomento a la recreación, la actividad física y el deporte para desarrollar entornos de convivencia y paz</v>
          </cell>
        </row>
        <row r="162">
          <cell r="C162" t="str">
            <v>4302</v>
          </cell>
          <cell r="D162" t="str">
            <v>Formación y preparación de deportistas</v>
          </cell>
        </row>
        <row r="163">
          <cell r="C163" t="str">
            <v>4399</v>
          </cell>
          <cell r="D163" t="str">
            <v xml:space="preserve">Fortalecimiento de la gestión y dirección del Sector Deporte y Recreación </v>
          </cell>
        </row>
        <row r="164">
          <cell r="C164" t="str">
            <v>4401</v>
          </cell>
          <cell r="D164" t="str">
            <v>Jurisdicción especial para la paz</v>
          </cell>
        </row>
        <row r="165">
          <cell r="C165" t="str">
            <v>4402</v>
          </cell>
          <cell r="D165" t="str">
            <v xml:space="preserve">Esclarecimiento de la verdad, la convivencia y la no repetición.
</v>
          </cell>
        </row>
        <row r="166">
          <cell r="C166" t="str">
            <v>4403</v>
          </cell>
          <cell r="D166" t="str">
            <v xml:space="preserve">Búsqueda humanitaria de personas dadas por desaparecidas en el contexto y en razón del conflicto armado en Colombia
</v>
          </cell>
        </row>
        <row r="167">
          <cell r="C167" t="str">
            <v>4499</v>
          </cell>
          <cell r="D167" t="str">
            <v>Fortalecimiento de la gestión y dirección del Sector Sistema Integral de Verdad , Justicia, Reparación y No Repetición</v>
          </cell>
        </row>
        <row r="168">
          <cell r="C168" t="str">
            <v>4501</v>
          </cell>
          <cell r="D168" t="str">
            <v>Fortalecimiento de la convivencia y la seguridad ciudadana</v>
          </cell>
        </row>
        <row r="169">
          <cell r="C169" t="str">
            <v>4502</v>
          </cell>
          <cell r="D169" t="str">
            <v>Fortalecimiento del buen gobierno para el respeto y garantía de los derechos humanos.</v>
          </cell>
        </row>
        <row r="170">
          <cell r="C170" t="str">
            <v>4503</v>
          </cell>
          <cell r="D170" t="str">
            <v>Gestión del riesgo de desastres y emergencias</v>
          </cell>
        </row>
        <row r="171">
          <cell r="C171" t="str">
            <v>4599</v>
          </cell>
          <cell r="D171" t="str">
            <v>Fortalecimiento a la gestión y dirección de la administración pública territorial</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olaboracion.dnp.gov.co/cdt/contratacion/tabla%20de%20honorarios%202015-2.pdf?web"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inciencias.gov.co/sites/default/files/upload/reglamentacion/resolucion_0418-2020.pdf" TargetMode="External"/><Relationship Id="rId1" Type="http://schemas.openxmlformats.org/officeDocument/2006/relationships/hyperlink" Target="https://colaboracion.dnp.gov.co/cdt/contratacion/tabla%20de%20honorarios%202015-2.pdf?web"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L48"/>
  <sheetViews>
    <sheetView showGridLines="0" tabSelected="1" zoomScaleNormal="100" workbookViewId="0"/>
  </sheetViews>
  <sheetFormatPr baseColWidth="10" defaultColWidth="10" defaultRowHeight="14.25"/>
  <cols>
    <col min="1" max="1" width="5.375" style="865" customWidth="1"/>
    <col min="2" max="2" width="23.75" style="865" customWidth="1"/>
    <col min="3" max="3" width="94.75" style="865" customWidth="1"/>
    <col min="4" max="16384" width="10" style="865"/>
  </cols>
  <sheetData>
    <row r="1" spans="2:12" ht="24.75" customHeight="1">
      <c r="B1" s="967"/>
      <c r="C1" s="967"/>
      <c r="E1" s="866"/>
      <c r="F1" s="866"/>
      <c r="G1" s="866"/>
      <c r="H1" s="866"/>
      <c r="I1" s="866"/>
      <c r="J1" s="866"/>
      <c r="K1" s="866"/>
      <c r="L1" s="866"/>
    </row>
    <row r="2" spans="2:12" ht="18" customHeight="1" thickBot="1">
      <c r="B2" s="968" t="s">
        <v>41</v>
      </c>
      <c r="C2" s="968"/>
      <c r="D2" s="867"/>
      <c r="E2" s="866"/>
      <c r="F2" s="866"/>
      <c r="G2" s="866"/>
      <c r="H2" s="866"/>
      <c r="I2" s="866"/>
      <c r="J2" s="866"/>
      <c r="K2" s="866"/>
      <c r="L2" s="866"/>
    </row>
    <row r="3" spans="2:12" ht="13.35" customHeight="1">
      <c r="B3" s="969" t="s">
        <v>1063</v>
      </c>
      <c r="C3" s="970"/>
      <c r="D3" s="866"/>
      <c r="E3" s="866"/>
      <c r="F3" s="866"/>
      <c r="G3" s="866"/>
      <c r="H3" s="866"/>
      <c r="I3" s="866"/>
      <c r="J3" s="866"/>
      <c r="K3" s="866"/>
      <c r="L3" s="866"/>
    </row>
    <row r="4" spans="2:12" s="869" customFormat="1" ht="98.1" customHeight="1" thickBot="1">
      <c r="B4" s="971"/>
      <c r="C4" s="972"/>
      <c r="D4" s="868"/>
      <c r="E4" s="866"/>
      <c r="F4" s="866"/>
      <c r="G4" s="866"/>
      <c r="H4" s="866"/>
      <c r="I4" s="866"/>
      <c r="J4" s="866"/>
      <c r="K4" s="866"/>
      <c r="L4" s="866"/>
    </row>
    <row r="5" spans="2:12" s="872" customFormat="1" ht="24.75" customHeight="1" thickBot="1">
      <c r="B5" s="870"/>
      <c r="C5" s="870"/>
      <c r="D5" s="871"/>
      <c r="E5" s="871"/>
      <c r="F5" s="871"/>
      <c r="G5" s="871"/>
      <c r="H5" s="871"/>
      <c r="I5" s="871"/>
      <c r="J5" s="871"/>
    </row>
    <row r="6" spans="2:12" s="874" customFormat="1" ht="20.100000000000001" customHeight="1" thickBot="1">
      <c r="B6" s="973" t="s">
        <v>42</v>
      </c>
      <c r="C6" s="974"/>
      <c r="D6" s="873"/>
      <c r="E6" s="873"/>
      <c r="F6" s="873"/>
      <c r="G6" s="873"/>
      <c r="H6" s="873"/>
      <c r="I6" s="873"/>
      <c r="J6" s="873"/>
    </row>
    <row r="7" spans="2:12" s="869" customFormat="1" ht="11.45" customHeight="1">
      <c r="B7" s="975" t="s">
        <v>43</v>
      </c>
      <c r="C7" s="975"/>
      <c r="D7" s="868"/>
      <c r="E7" s="868"/>
      <c r="F7" s="868"/>
      <c r="G7" s="868"/>
      <c r="H7" s="868"/>
      <c r="I7" s="868"/>
      <c r="J7" s="868"/>
    </row>
    <row r="8" spans="2:12" s="868" customFormat="1" ht="21.95" customHeight="1">
      <c r="B8" s="966"/>
      <c r="C8" s="966"/>
    </row>
    <row r="9" spans="2:12" s="869" customFormat="1" ht="24.75" customHeight="1">
      <c r="B9" s="875"/>
      <c r="C9" s="875"/>
      <c r="D9" s="868"/>
      <c r="E9" s="868"/>
      <c r="F9" s="868"/>
      <c r="G9" s="868"/>
      <c r="H9" s="868"/>
      <c r="I9" s="868"/>
      <c r="J9" s="868"/>
    </row>
    <row r="10" spans="2:12" s="874" customFormat="1" ht="15">
      <c r="B10" s="976" t="s">
        <v>44</v>
      </c>
      <c r="C10" s="976"/>
      <c r="D10" s="873"/>
      <c r="E10" s="873"/>
      <c r="F10" s="873"/>
      <c r="G10" s="873"/>
      <c r="H10" s="873"/>
      <c r="I10" s="873"/>
      <c r="J10" s="873"/>
    </row>
    <row r="11" spans="2:12" s="869" customFormat="1" ht="11.45" customHeight="1">
      <c r="B11" s="966" t="s">
        <v>45</v>
      </c>
      <c r="C11" s="966"/>
      <c r="D11" s="868"/>
      <c r="E11" s="868"/>
      <c r="F11" s="868"/>
      <c r="G11" s="868"/>
      <c r="H11" s="868"/>
      <c r="I11" s="868"/>
      <c r="J11" s="868"/>
    </row>
    <row r="12" spans="2:12" s="868" customFormat="1" ht="35.1" customHeight="1">
      <c r="B12" s="966"/>
      <c r="C12" s="966"/>
    </row>
    <row r="13" spans="2:12" s="869" customFormat="1" ht="24.75" customHeight="1">
      <c r="B13" s="875"/>
      <c r="C13" s="875"/>
      <c r="D13" s="868"/>
      <c r="E13" s="868"/>
      <c r="F13" s="868"/>
      <c r="G13" s="868"/>
      <c r="H13" s="868"/>
      <c r="I13" s="868"/>
      <c r="J13" s="868"/>
    </row>
    <row r="14" spans="2:12" s="874" customFormat="1" ht="15">
      <c r="B14" s="976" t="s">
        <v>759</v>
      </c>
      <c r="C14" s="976"/>
      <c r="D14" s="873"/>
      <c r="E14" s="873"/>
      <c r="F14" s="873"/>
      <c r="G14" s="873"/>
      <c r="H14" s="873"/>
      <c r="I14" s="873"/>
      <c r="J14" s="873"/>
    </row>
    <row r="15" spans="2:12" s="869" customFormat="1" ht="24.75" customHeight="1">
      <c r="B15" s="977" t="s">
        <v>46</v>
      </c>
      <c r="C15" s="978"/>
      <c r="D15" s="868"/>
      <c r="E15" s="868"/>
      <c r="F15" s="868"/>
      <c r="G15" s="868"/>
      <c r="H15" s="868"/>
      <c r="I15" s="868"/>
      <c r="J15" s="868"/>
    </row>
    <row r="16" spans="2:12" s="869" customFormat="1" ht="12.75" customHeight="1">
      <c r="D16" s="868"/>
      <c r="E16" s="868"/>
      <c r="F16" s="868"/>
      <c r="G16" s="868"/>
      <c r="H16" s="868"/>
      <c r="I16" s="868"/>
      <c r="J16" s="868"/>
    </row>
    <row r="17" spans="2:10" s="874" customFormat="1" ht="15">
      <c r="B17" s="976" t="s">
        <v>47</v>
      </c>
      <c r="C17" s="976"/>
      <c r="D17" s="873"/>
      <c r="E17" s="873"/>
      <c r="F17" s="873"/>
      <c r="G17" s="873"/>
      <c r="H17" s="873"/>
      <c r="I17" s="873"/>
      <c r="J17" s="873"/>
    </row>
    <row r="18" spans="2:10" s="869" customFormat="1" ht="60.95" customHeight="1">
      <c r="B18" s="966" t="s">
        <v>48</v>
      </c>
      <c r="C18" s="966"/>
      <c r="D18" s="868"/>
      <c r="E18" s="868"/>
      <c r="F18" s="868"/>
      <c r="G18" s="868"/>
      <c r="H18" s="868"/>
      <c r="I18" s="868"/>
      <c r="J18" s="868"/>
    </row>
    <row r="19" spans="2:10" s="869" customFormat="1" ht="12.75" customHeight="1">
      <c r="D19" s="868"/>
      <c r="E19" s="868"/>
      <c r="F19" s="868"/>
      <c r="G19" s="868"/>
      <c r="H19" s="868"/>
      <c r="I19" s="868"/>
      <c r="J19" s="868"/>
    </row>
    <row r="20" spans="2:10" s="869" customFormat="1" ht="21.75" customHeight="1">
      <c r="B20" s="875"/>
      <c r="C20" s="875"/>
      <c r="D20" s="868"/>
      <c r="E20" s="868"/>
      <c r="F20" s="868"/>
      <c r="G20" s="868"/>
      <c r="H20" s="868"/>
      <c r="I20" s="868"/>
      <c r="J20" s="868"/>
    </row>
    <row r="21" spans="2:10" s="869" customFormat="1" ht="15">
      <c r="B21" s="976" t="s">
        <v>49</v>
      </c>
      <c r="C21" s="976"/>
      <c r="D21" s="868"/>
      <c r="E21" s="868"/>
      <c r="F21" s="868"/>
      <c r="G21" s="868"/>
      <c r="H21" s="868"/>
      <c r="I21" s="868"/>
      <c r="J21" s="868"/>
    </row>
    <row r="22" spans="2:10" s="869" customFormat="1" ht="68.099999999999994" customHeight="1">
      <c r="B22" s="966" t="s">
        <v>796</v>
      </c>
      <c r="C22" s="966"/>
      <c r="D22" s="868"/>
      <c r="E22" s="868"/>
      <c r="F22" s="868"/>
      <c r="G22" s="868"/>
      <c r="H22" s="868"/>
      <c r="I22" s="868"/>
      <c r="J22" s="868"/>
    </row>
    <row r="23" spans="2:10" s="872" customFormat="1" ht="30.95" customHeight="1">
      <c r="B23" s="876"/>
      <c r="C23" s="876"/>
      <c r="D23" s="871"/>
      <c r="E23" s="871"/>
      <c r="F23" s="871"/>
      <c r="G23" s="871"/>
      <c r="H23" s="871"/>
      <c r="I23" s="871"/>
      <c r="J23" s="871"/>
    </row>
    <row r="24" spans="2:10" s="869" customFormat="1" ht="18.75" customHeight="1">
      <c r="B24" s="877" t="s">
        <v>50</v>
      </c>
      <c r="C24" s="877" t="s">
        <v>51</v>
      </c>
      <c r="D24" s="868"/>
      <c r="E24" s="868"/>
      <c r="F24" s="868"/>
      <c r="G24" s="868"/>
      <c r="H24" s="868"/>
      <c r="I24" s="868"/>
      <c r="J24" s="868"/>
    </row>
    <row r="25" spans="2:10" s="869" customFormat="1" ht="45">
      <c r="B25" s="878" t="s">
        <v>52</v>
      </c>
      <c r="C25" s="879" t="s">
        <v>1064</v>
      </c>
      <c r="D25" s="868"/>
      <c r="E25" s="868"/>
      <c r="F25" s="868"/>
      <c r="G25" s="868"/>
      <c r="H25" s="868"/>
      <c r="I25" s="868"/>
      <c r="J25" s="868"/>
    </row>
    <row r="26" spans="2:10" s="869" customFormat="1" ht="95.45" customHeight="1">
      <c r="B26" s="880" t="s">
        <v>53</v>
      </c>
      <c r="C26" s="881" t="s">
        <v>1065</v>
      </c>
      <c r="D26" s="868"/>
      <c r="E26" s="868"/>
      <c r="F26" s="868"/>
      <c r="G26" s="868"/>
      <c r="H26" s="868"/>
      <c r="I26" s="868"/>
      <c r="J26" s="868"/>
    </row>
    <row r="27" spans="2:10" s="869" customFormat="1" ht="42" customHeight="1">
      <c r="B27" s="877" t="s">
        <v>54</v>
      </c>
      <c r="C27" s="881" t="s">
        <v>1066</v>
      </c>
      <c r="D27" s="868"/>
      <c r="E27" s="868"/>
      <c r="F27" s="868"/>
      <c r="G27" s="868"/>
      <c r="H27" s="868"/>
      <c r="I27" s="868"/>
      <c r="J27" s="868"/>
    </row>
    <row r="28" spans="2:10" s="869" customFormat="1" ht="48" customHeight="1">
      <c r="B28" s="877" t="s">
        <v>55</v>
      </c>
      <c r="C28" s="881" t="s">
        <v>56</v>
      </c>
      <c r="D28" s="868"/>
      <c r="E28" s="868"/>
      <c r="F28" s="868"/>
      <c r="G28" s="868"/>
      <c r="H28" s="868"/>
      <c r="I28" s="868"/>
      <c r="J28" s="868"/>
    </row>
    <row r="29" spans="2:10" s="869" customFormat="1" ht="27.75" customHeight="1">
      <c r="B29" s="875"/>
      <c r="C29" s="875"/>
      <c r="D29" s="868"/>
      <c r="E29" s="868"/>
      <c r="F29" s="868"/>
      <c r="G29" s="868"/>
      <c r="H29" s="868"/>
      <c r="I29" s="868"/>
      <c r="J29" s="868"/>
    </row>
    <row r="30" spans="2:10" s="882" customFormat="1" ht="29.1" customHeight="1">
      <c r="B30" s="981" t="s">
        <v>57</v>
      </c>
      <c r="C30" s="982"/>
    </row>
    <row r="31" spans="2:10" s="869" customFormat="1" ht="48.6" customHeight="1">
      <c r="B31" s="966" t="s">
        <v>58</v>
      </c>
      <c r="C31" s="966"/>
      <c r="D31" s="868"/>
      <c r="E31" s="868"/>
      <c r="F31" s="868"/>
      <c r="G31" s="868"/>
      <c r="H31" s="868"/>
      <c r="I31" s="868"/>
      <c r="J31" s="868"/>
    </row>
    <row r="32" spans="2:10" ht="15">
      <c r="B32" s="883" t="s">
        <v>50</v>
      </c>
      <c r="C32" s="883" t="s">
        <v>51</v>
      </c>
    </row>
    <row r="33" spans="2:10" ht="30">
      <c r="B33" s="884" t="s">
        <v>59</v>
      </c>
      <c r="C33" s="885" t="s">
        <v>1067</v>
      </c>
      <c r="D33" s="866"/>
      <c r="E33" s="866"/>
      <c r="F33" s="866"/>
      <c r="G33" s="866"/>
      <c r="H33" s="866"/>
      <c r="I33" s="866"/>
      <c r="J33" s="866"/>
    </row>
    <row r="34" spans="2:10" ht="30">
      <c r="B34" s="880" t="s">
        <v>60</v>
      </c>
      <c r="C34" s="885" t="s">
        <v>61</v>
      </c>
      <c r="D34" s="866"/>
      <c r="E34" s="866"/>
      <c r="F34" s="866"/>
      <c r="G34" s="866"/>
      <c r="H34" s="866"/>
      <c r="I34" s="866"/>
      <c r="J34" s="866"/>
    </row>
    <row r="35" spans="2:10" ht="75.95" customHeight="1">
      <c r="B35" s="880" t="s">
        <v>62</v>
      </c>
      <c r="C35" s="881" t="s">
        <v>742</v>
      </c>
    </row>
    <row r="36" spans="2:10" ht="72" customHeight="1">
      <c r="B36" s="880" t="s">
        <v>63</v>
      </c>
      <c r="C36" s="881" t="s">
        <v>743</v>
      </c>
    </row>
    <row r="37" spans="2:10" ht="73.5" customHeight="1">
      <c r="B37" s="880" t="s">
        <v>64</v>
      </c>
      <c r="C37" s="881" t="s">
        <v>744</v>
      </c>
    </row>
    <row r="38" spans="2:10" ht="42" customHeight="1">
      <c r="B38" s="877" t="s">
        <v>65</v>
      </c>
      <c r="C38" s="885" t="s">
        <v>1068</v>
      </c>
    </row>
    <row r="39" spans="2:10" ht="25.5" customHeight="1">
      <c r="B39" s="983"/>
      <c r="C39" s="983"/>
    </row>
    <row r="40" spans="2:10" ht="30" customHeight="1">
      <c r="B40" s="976" t="s">
        <v>117</v>
      </c>
      <c r="C40" s="976"/>
    </row>
    <row r="41" spans="2:10" ht="35.25" customHeight="1">
      <c r="B41" s="979" t="s">
        <v>118</v>
      </c>
      <c r="C41" s="980"/>
    </row>
    <row r="42" spans="2:10" ht="13.5" customHeight="1">
      <c r="B42" s="877" t="s">
        <v>50</v>
      </c>
      <c r="C42" s="877" t="s">
        <v>51</v>
      </c>
    </row>
    <row r="43" spans="2:10" ht="45" customHeight="1">
      <c r="B43" s="886" t="s">
        <v>66</v>
      </c>
      <c r="C43" s="887" t="s">
        <v>67</v>
      </c>
    </row>
    <row r="44" spans="2:10" ht="32.25" customHeight="1">
      <c r="B44" s="886" t="s">
        <v>68</v>
      </c>
      <c r="C44" s="887" t="s">
        <v>797</v>
      </c>
    </row>
    <row r="45" spans="2:10" ht="20.25" customHeight="1">
      <c r="B45" s="888" t="s">
        <v>69</v>
      </c>
      <c r="C45" s="889" t="s">
        <v>70</v>
      </c>
    </row>
    <row r="46" spans="2:10" ht="58.5" customHeight="1">
      <c r="B46" s="890" t="s">
        <v>71</v>
      </c>
      <c r="C46" s="889" t="s">
        <v>72</v>
      </c>
    </row>
    <row r="47" spans="2:10" ht="36.75" customHeight="1">
      <c r="B47" s="890" t="s">
        <v>73</v>
      </c>
      <c r="C47" s="889" t="s">
        <v>74</v>
      </c>
    </row>
    <row r="48" spans="2:10" ht="96" customHeight="1">
      <c r="B48" s="888" t="s">
        <v>75</v>
      </c>
      <c r="C48" s="891" t="s">
        <v>76</v>
      </c>
    </row>
  </sheetData>
  <sheetProtection password="E983" sheet="1" objects="1" scenarios="1" selectLockedCells="1" selectUnlockedCells="1"/>
  <mergeCells count="18">
    <mergeCell ref="B41:C41"/>
    <mergeCell ref="B21:C21"/>
    <mergeCell ref="B22:C22"/>
    <mergeCell ref="B30:C30"/>
    <mergeCell ref="B31:C31"/>
    <mergeCell ref="B39:C39"/>
    <mergeCell ref="B40:C40"/>
    <mergeCell ref="B18:C18"/>
    <mergeCell ref="B1:C1"/>
    <mergeCell ref="B2:C2"/>
    <mergeCell ref="B3:C4"/>
    <mergeCell ref="B6:C6"/>
    <mergeCell ref="B7:C8"/>
    <mergeCell ref="B10:C10"/>
    <mergeCell ref="B11:C12"/>
    <mergeCell ref="B14:C14"/>
    <mergeCell ref="B15:C15"/>
    <mergeCell ref="B17:C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M49"/>
  <sheetViews>
    <sheetView showGridLines="0" zoomScale="60" zoomScaleNormal="60" workbookViewId="0">
      <selection activeCell="B1" sqref="B1"/>
    </sheetView>
  </sheetViews>
  <sheetFormatPr baseColWidth="10" defaultColWidth="9.875" defaultRowHeight="14.25"/>
  <cols>
    <col min="1" max="1" width="5.875" style="549" customWidth="1"/>
    <col min="2" max="2" width="70.625" style="549" customWidth="1"/>
    <col min="3" max="3" width="20.875" style="549" customWidth="1"/>
    <col min="4" max="4" width="18.125" style="549" customWidth="1"/>
    <col min="5" max="5" width="16.375" style="549" bestFit="1" customWidth="1"/>
    <col min="6" max="6" width="20.625" style="549" customWidth="1"/>
    <col min="7" max="24" width="19.125" style="549" bestFit="1" customWidth="1"/>
    <col min="25" max="26" width="20.5" style="549" bestFit="1" customWidth="1"/>
    <col min="27" max="27" width="17.25" style="549" bestFit="1" customWidth="1"/>
    <col min="28" max="28" width="16.875" style="549" customWidth="1"/>
    <col min="29" max="16384" width="9.875" style="549"/>
  </cols>
  <sheetData>
    <row r="2" spans="1:91" ht="15">
      <c r="B2" s="548" t="s">
        <v>601</v>
      </c>
    </row>
    <row r="3" spans="1:91" s="551" customFormat="1" ht="15">
      <c r="A3" s="550"/>
    </row>
    <row r="4" spans="1:91" ht="20.100000000000001" customHeight="1">
      <c r="A4" s="552"/>
      <c r="B4" s="546" t="str">
        <f>Portafolio!C4</f>
        <v>2. Aumento de las exportaciones de los productos de la cadena cárnica bovina colombiana.</v>
      </c>
      <c r="C4" s="553"/>
      <c r="D4" s="554"/>
    </row>
    <row r="5" spans="1:91" ht="20.100000000000001" customHeight="1"/>
    <row r="6" spans="1:91" ht="15">
      <c r="A6" s="551"/>
      <c r="E6" s="555">
        <v>1</v>
      </c>
      <c r="F6" s="555">
        <v>2</v>
      </c>
      <c r="G6" s="555">
        <v>3</v>
      </c>
      <c r="H6" s="555">
        <v>4</v>
      </c>
      <c r="I6" s="555">
        <v>5</v>
      </c>
      <c r="J6" s="555">
        <v>6</v>
      </c>
      <c r="K6" s="555">
        <v>7</v>
      </c>
      <c r="L6" s="555">
        <v>8</v>
      </c>
      <c r="M6" s="555">
        <v>9</v>
      </c>
      <c r="N6" s="555">
        <v>10</v>
      </c>
      <c r="O6" s="555">
        <v>11</v>
      </c>
      <c r="P6" s="555">
        <v>12</v>
      </c>
      <c r="Q6" s="555">
        <v>13</v>
      </c>
      <c r="R6" s="555">
        <v>14</v>
      </c>
      <c r="S6" s="555">
        <v>15</v>
      </c>
      <c r="T6" s="555">
        <v>16</v>
      </c>
      <c r="U6" s="555">
        <v>17</v>
      </c>
      <c r="V6" s="555">
        <v>18</v>
      </c>
      <c r="W6" s="555">
        <v>19</v>
      </c>
      <c r="X6" s="555">
        <v>20</v>
      </c>
      <c r="Y6" s="555" t="s">
        <v>73</v>
      </c>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row>
    <row r="7" spans="1:91" s="559" customFormat="1" ht="64.5" customHeight="1">
      <c r="A7" s="551"/>
      <c r="B7" s="557" t="s">
        <v>68</v>
      </c>
      <c r="C7" s="558" t="s">
        <v>1043</v>
      </c>
      <c r="D7" s="558" t="s">
        <v>543</v>
      </c>
      <c r="E7" s="197">
        <f t="shared" ref="E7:Y7" si="0">SUM(E8:E8)</f>
        <v>0</v>
      </c>
      <c r="F7" s="197">
        <f t="shared" si="0"/>
        <v>2079179430.5883334</v>
      </c>
      <c r="G7" s="197">
        <f t="shared" si="0"/>
        <v>2495015316.7059999</v>
      </c>
      <c r="H7" s="197">
        <f t="shared" si="0"/>
        <v>2495015316.7059999</v>
      </c>
      <c r="I7" s="197">
        <f t="shared" si="0"/>
        <v>2495015316.7059999</v>
      </c>
      <c r="J7" s="197">
        <f t="shared" si="0"/>
        <v>2495015316.7059999</v>
      </c>
      <c r="K7" s="197">
        <f t="shared" si="0"/>
        <v>2495015316.7059999</v>
      </c>
      <c r="L7" s="197">
        <f t="shared" si="0"/>
        <v>2495015316.7059999</v>
      </c>
      <c r="M7" s="197">
        <f t="shared" si="0"/>
        <v>2495015316.7059999</v>
      </c>
      <c r="N7" s="197">
        <f t="shared" si="0"/>
        <v>2495015316.7059999</v>
      </c>
      <c r="O7" s="197">
        <f t="shared" si="0"/>
        <v>2495015316.7059999</v>
      </c>
      <c r="P7" s="197">
        <f t="shared" si="0"/>
        <v>2495015316.7059999</v>
      </c>
      <c r="Q7" s="197">
        <f t="shared" si="0"/>
        <v>2495015316.7059999</v>
      </c>
      <c r="R7" s="197">
        <f t="shared" si="0"/>
        <v>2495015316.7059999</v>
      </c>
      <c r="S7" s="197">
        <f t="shared" si="0"/>
        <v>2495015316.7059999</v>
      </c>
      <c r="T7" s="197">
        <f t="shared" si="0"/>
        <v>2495015316.7059999</v>
      </c>
      <c r="U7" s="197">
        <f t="shared" si="0"/>
        <v>2495015316.7059999</v>
      </c>
      <c r="V7" s="197">
        <f t="shared" si="0"/>
        <v>2495015316.7059999</v>
      </c>
      <c r="W7" s="197">
        <f t="shared" si="0"/>
        <v>2495015316.7059999</v>
      </c>
      <c r="X7" s="197">
        <f t="shared" si="0"/>
        <v>2495015316.7059999</v>
      </c>
      <c r="Y7" s="197">
        <f t="shared" si="0"/>
        <v>46989455131.296341</v>
      </c>
      <c r="Z7" s="849"/>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K7" s="556"/>
    </row>
    <row r="8" spans="1:91" s="767" customFormat="1" ht="97.5" customHeight="1">
      <c r="A8" s="763"/>
      <c r="B8" s="764" t="str">
        <f>Portafolio!D4</f>
        <v>2.1. Mejora de la admisibilidad sanitaria y la promoción comercial  de los productos de la cadena cárnica bovina colombiana, en el mercado internacional.</v>
      </c>
      <c r="C8" s="560" t="s">
        <v>617</v>
      </c>
      <c r="D8" s="560" t="s">
        <v>600</v>
      </c>
      <c r="E8" s="561"/>
      <c r="F8" s="765">
        <f>I40*10</f>
        <v>2079179430.5883334</v>
      </c>
      <c r="G8" s="766">
        <f>H40</f>
        <v>2495015316.7059999</v>
      </c>
      <c r="H8" s="766">
        <f>G8</f>
        <v>2495015316.7059999</v>
      </c>
      <c r="I8" s="766">
        <f>H8</f>
        <v>2495015316.7059999</v>
      </c>
      <c r="J8" s="766">
        <f>I8</f>
        <v>2495015316.7059999</v>
      </c>
      <c r="K8" s="766">
        <f>J8</f>
        <v>2495015316.7059999</v>
      </c>
      <c r="L8" s="766">
        <f>J8</f>
        <v>2495015316.7059999</v>
      </c>
      <c r="M8" s="766">
        <f>L8</f>
        <v>2495015316.7059999</v>
      </c>
      <c r="N8" s="766">
        <f>L8</f>
        <v>2495015316.7059999</v>
      </c>
      <c r="O8" s="766">
        <f>N8</f>
        <v>2495015316.7059999</v>
      </c>
      <c r="P8" s="766">
        <f>N8</f>
        <v>2495015316.7059999</v>
      </c>
      <c r="Q8" s="766">
        <f>P8</f>
        <v>2495015316.7059999</v>
      </c>
      <c r="R8" s="766">
        <f>P8</f>
        <v>2495015316.7059999</v>
      </c>
      <c r="S8" s="766">
        <f>R8</f>
        <v>2495015316.7059999</v>
      </c>
      <c r="T8" s="766">
        <f>S8</f>
        <v>2495015316.7059999</v>
      </c>
      <c r="U8" s="766">
        <f>R8</f>
        <v>2495015316.7059999</v>
      </c>
      <c r="V8" s="766">
        <f>U8</f>
        <v>2495015316.7059999</v>
      </c>
      <c r="W8" s="766">
        <f>V8</f>
        <v>2495015316.7059999</v>
      </c>
      <c r="X8" s="766">
        <f>U8</f>
        <v>2495015316.7059999</v>
      </c>
      <c r="Y8" s="766">
        <f>SUM(E8:X8)</f>
        <v>46989455131.296341</v>
      </c>
    </row>
    <row r="9" spans="1:91" s="563" customFormat="1" ht="24.6" customHeight="1">
      <c r="A9" s="549"/>
      <c r="B9" s="562" t="s">
        <v>73</v>
      </c>
      <c r="C9" s="562"/>
      <c r="D9" s="562"/>
      <c r="E9" s="204">
        <f t="shared" ref="E9:Y9" si="1">SUM(E8:E8)</f>
        <v>0</v>
      </c>
      <c r="F9" s="204">
        <f t="shared" si="1"/>
        <v>2079179430.5883334</v>
      </c>
      <c r="G9" s="204">
        <f t="shared" si="1"/>
        <v>2495015316.7059999</v>
      </c>
      <c r="H9" s="204">
        <f t="shared" si="1"/>
        <v>2495015316.7059999</v>
      </c>
      <c r="I9" s="204">
        <f t="shared" si="1"/>
        <v>2495015316.7059999</v>
      </c>
      <c r="J9" s="204">
        <f t="shared" si="1"/>
        <v>2495015316.7059999</v>
      </c>
      <c r="K9" s="204">
        <f t="shared" si="1"/>
        <v>2495015316.7059999</v>
      </c>
      <c r="L9" s="204">
        <f t="shared" si="1"/>
        <v>2495015316.7059999</v>
      </c>
      <c r="M9" s="204">
        <f t="shared" si="1"/>
        <v>2495015316.7059999</v>
      </c>
      <c r="N9" s="204">
        <f t="shared" si="1"/>
        <v>2495015316.7059999</v>
      </c>
      <c r="O9" s="204">
        <f t="shared" si="1"/>
        <v>2495015316.7059999</v>
      </c>
      <c r="P9" s="204">
        <f t="shared" si="1"/>
        <v>2495015316.7059999</v>
      </c>
      <c r="Q9" s="204">
        <f t="shared" si="1"/>
        <v>2495015316.7059999</v>
      </c>
      <c r="R9" s="204">
        <f t="shared" si="1"/>
        <v>2495015316.7059999</v>
      </c>
      <c r="S9" s="204">
        <f t="shared" si="1"/>
        <v>2495015316.7059999</v>
      </c>
      <c r="T9" s="204">
        <f t="shared" si="1"/>
        <v>2495015316.7059999</v>
      </c>
      <c r="U9" s="204">
        <f t="shared" si="1"/>
        <v>2495015316.7059999</v>
      </c>
      <c r="V9" s="204">
        <f t="shared" si="1"/>
        <v>2495015316.7059999</v>
      </c>
      <c r="W9" s="204">
        <f t="shared" si="1"/>
        <v>2495015316.7059999</v>
      </c>
      <c r="X9" s="204">
        <f t="shared" si="1"/>
        <v>2495015316.7059999</v>
      </c>
      <c r="Y9" s="204">
        <f t="shared" si="1"/>
        <v>46989455131.296341</v>
      </c>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c r="BG9" s="556"/>
      <c r="BH9" s="556"/>
      <c r="BI9" s="556"/>
      <c r="BJ9" s="556"/>
      <c r="BK9" s="556"/>
      <c r="BL9" s="556"/>
      <c r="BM9" s="556"/>
      <c r="BN9" s="556"/>
      <c r="BO9" s="556"/>
    </row>
    <row r="10" spans="1:91">
      <c r="G10" s="638"/>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6"/>
      <c r="BQ10" s="556"/>
      <c r="BR10" s="556"/>
      <c r="BS10" s="556"/>
    </row>
    <row r="11" spans="1:91">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6"/>
      <c r="BJ11" s="556"/>
      <c r="BK11" s="556"/>
      <c r="BL11" s="556"/>
      <c r="BM11" s="556"/>
      <c r="BN11" s="556"/>
      <c r="BO11" s="556"/>
      <c r="BP11" s="556"/>
      <c r="BQ11" s="556"/>
      <c r="BR11" s="556"/>
      <c r="BS11" s="556"/>
    </row>
    <row r="12" spans="1:91" s="551" customFormat="1" ht="14.45" customHeight="1">
      <c r="B12" s="1079" t="str">
        <f>B8</f>
        <v>2.1. Mejora de la admisibilidad sanitaria y la promoción comercial  de los productos de la cadena cárnica bovina colombiana, en el mercado internacional.</v>
      </c>
      <c r="C12" s="1079"/>
      <c r="D12" s="1079"/>
      <c r="E12" s="1079"/>
      <c r="F12" s="1079"/>
      <c r="G12" s="1079"/>
      <c r="H12" s="1079"/>
      <c r="I12" s="564"/>
      <c r="X12" s="565"/>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556"/>
    </row>
    <row r="13" spans="1:91" s="551" customFormat="1" ht="14.45" customHeight="1">
      <c r="B13" s="1079"/>
      <c r="C13" s="1079"/>
      <c r="D13" s="1079"/>
      <c r="E13" s="1079"/>
      <c r="F13" s="1079"/>
      <c r="G13" s="1079"/>
      <c r="H13" s="1079"/>
      <c r="I13" s="564"/>
      <c r="X13" s="565"/>
      <c r="AC13" s="556"/>
      <c r="AD13" s="556"/>
      <c r="AE13" s="556"/>
      <c r="AF13" s="556"/>
      <c r="AG13" s="556"/>
      <c r="AH13" s="556"/>
      <c r="AI13" s="556"/>
      <c r="AJ13" s="556"/>
      <c r="AK13" s="556"/>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556"/>
      <c r="BN13" s="556"/>
      <c r="BO13" s="556"/>
      <c r="BP13" s="556"/>
      <c r="BQ13" s="556"/>
      <c r="BR13" s="556"/>
      <c r="BS13" s="556"/>
    </row>
    <row r="14" spans="1:91" s="551" customFormat="1" ht="14.45" customHeight="1">
      <c r="B14" s="1080"/>
      <c r="C14" s="1080"/>
      <c r="D14" s="1080"/>
      <c r="E14" s="1080"/>
      <c r="F14" s="1080"/>
      <c r="G14" s="1080"/>
      <c r="H14" s="1080"/>
      <c r="I14" s="564"/>
      <c r="X14" s="565"/>
      <c r="AC14" s="556"/>
      <c r="AD14" s="556"/>
      <c r="AE14" s="556"/>
      <c r="AF14" s="556"/>
      <c r="AG14" s="556"/>
      <c r="AH14" s="556"/>
      <c r="AI14" s="556"/>
      <c r="AJ14" s="556"/>
      <c r="AK14" s="556"/>
      <c r="AL14" s="556"/>
      <c r="AM14" s="556"/>
      <c r="AN14" s="556"/>
      <c r="AO14" s="556"/>
      <c r="AP14" s="556"/>
      <c r="AQ14" s="556"/>
      <c r="AR14" s="556"/>
      <c r="AS14" s="556"/>
      <c r="AT14" s="556"/>
      <c r="AU14" s="556"/>
      <c r="AV14" s="556"/>
      <c r="AW14" s="556"/>
      <c r="AX14" s="556"/>
      <c r="AY14" s="556"/>
      <c r="AZ14" s="556"/>
      <c r="BA14" s="556"/>
      <c r="BB14" s="556"/>
      <c r="BC14" s="556"/>
      <c r="BD14" s="556"/>
      <c r="BE14" s="556"/>
      <c r="BF14" s="556"/>
      <c r="BG14" s="556"/>
      <c r="BH14" s="556"/>
      <c r="BI14" s="556"/>
      <c r="BJ14" s="556"/>
      <c r="BK14" s="556"/>
      <c r="BL14" s="556"/>
      <c r="BM14" s="556"/>
      <c r="BN14" s="556"/>
      <c r="BO14" s="556"/>
      <c r="BP14" s="556"/>
      <c r="BQ14" s="556"/>
      <c r="BR14" s="556"/>
      <c r="BS14" s="556"/>
    </row>
    <row r="15" spans="1:91" ht="15">
      <c r="B15" s="206" t="s">
        <v>544</v>
      </c>
      <c r="C15" s="206" t="s">
        <v>300</v>
      </c>
      <c r="D15" s="206" t="s">
        <v>507</v>
      </c>
      <c r="E15" s="206" t="s">
        <v>190</v>
      </c>
      <c r="F15" s="173" t="s">
        <v>545</v>
      </c>
      <c r="G15" s="206" t="s">
        <v>546</v>
      </c>
      <c r="H15" s="206" t="s">
        <v>547</v>
      </c>
    </row>
    <row r="16" spans="1:91">
      <c r="B16" s="566" t="s">
        <v>548</v>
      </c>
      <c r="C16" s="566">
        <v>12</v>
      </c>
      <c r="D16" s="566" t="s">
        <v>549</v>
      </c>
      <c r="E16" s="32">
        <f>'Categoria Costos '!C130</f>
        <v>1000000</v>
      </c>
      <c r="F16" s="566"/>
      <c r="G16" s="566"/>
      <c r="H16" s="32">
        <f>C16*E16</f>
        <v>12000000</v>
      </c>
      <c r="I16" s="567"/>
    </row>
    <row r="17" spans="1:9">
      <c r="B17" s="566" t="s">
        <v>550</v>
      </c>
      <c r="C17" s="566">
        <v>12</v>
      </c>
      <c r="D17" s="566" t="s">
        <v>549</v>
      </c>
      <c r="E17" s="32">
        <f>'Categoria Costos '!C137</f>
        <v>100000</v>
      </c>
      <c r="F17" s="566"/>
      <c r="G17" s="566"/>
      <c r="H17" s="32">
        <f t="shared" ref="H17:H38" si="2">C17*E17</f>
        <v>1200000</v>
      </c>
      <c r="I17" s="567"/>
    </row>
    <row r="18" spans="1:9">
      <c r="B18" s="566" t="s">
        <v>565</v>
      </c>
      <c r="C18" s="566">
        <v>4</v>
      </c>
      <c r="D18" s="566" t="s">
        <v>549</v>
      </c>
      <c r="E18" s="32">
        <f>'Categoria Costos '!C131</f>
        <v>5000000</v>
      </c>
      <c r="F18" s="566"/>
      <c r="G18" s="566"/>
      <c r="H18" s="32">
        <f t="shared" si="2"/>
        <v>20000000</v>
      </c>
      <c r="I18" s="567"/>
    </row>
    <row r="19" spans="1:9">
      <c r="B19" s="566" t="s">
        <v>566</v>
      </c>
      <c r="C19" s="566">
        <f>'Categoria Costos '!C84</f>
        <v>7</v>
      </c>
      <c r="D19" s="566" t="s">
        <v>549</v>
      </c>
      <c r="E19" s="32">
        <f>'Categoria Costos '!C132</f>
        <v>5700000</v>
      </c>
      <c r="F19" s="566"/>
      <c r="G19" s="566"/>
      <c r="H19" s="32">
        <f t="shared" si="2"/>
        <v>39900000</v>
      </c>
      <c r="I19" s="567"/>
    </row>
    <row r="20" spans="1:9">
      <c r="B20" s="566" t="s">
        <v>596</v>
      </c>
      <c r="C20" s="566">
        <f>'Categoria Costos '!C84</f>
        <v>7</v>
      </c>
      <c r="D20" s="566" t="s">
        <v>549</v>
      </c>
      <c r="E20" s="32">
        <f>'Categoria Costos '!C133</f>
        <v>570000</v>
      </c>
      <c r="F20" s="566"/>
      <c r="G20" s="566"/>
      <c r="H20" s="32">
        <f t="shared" si="2"/>
        <v>3990000</v>
      </c>
      <c r="I20" s="567"/>
    </row>
    <row r="21" spans="1:9">
      <c r="B21" s="39" t="s">
        <v>589</v>
      </c>
      <c r="C21" s="39">
        <v>2</v>
      </c>
      <c r="D21" s="39" t="s">
        <v>590</v>
      </c>
      <c r="E21" s="207">
        <f>'Categoria Costos '!C120</f>
        <v>2500000</v>
      </c>
      <c r="F21" s="194"/>
      <c r="G21" s="39"/>
      <c r="H21" s="32">
        <f t="shared" si="2"/>
        <v>5000000</v>
      </c>
      <c r="I21" s="567"/>
    </row>
    <row r="22" spans="1:9">
      <c r="B22" s="39" t="s">
        <v>591</v>
      </c>
      <c r="C22" s="39">
        <v>2</v>
      </c>
      <c r="D22" s="39" t="s">
        <v>590</v>
      </c>
      <c r="E22" s="207">
        <f>'Categoria Costos '!C125</f>
        <v>4000000</v>
      </c>
      <c r="F22" s="194"/>
      <c r="G22" s="39"/>
      <c r="H22" s="32">
        <f t="shared" si="2"/>
        <v>8000000</v>
      </c>
      <c r="I22" s="567"/>
    </row>
    <row r="23" spans="1:9">
      <c r="B23" s="39" t="s">
        <v>556</v>
      </c>
      <c r="C23" s="39">
        <v>4</v>
      </c>
      <c r="D23" s="39" t="s">
        <v>557</v>
      </c>
      <c r="E23" s="207">
        <f>'Categoria Costos '!G42</f>
        <v>2743387.5</v>
      </c>
      <c r="F23" s="194"/>
      <c r="G23" s="39"/>
      <c r="H23" s="32">
        <f t="shared" si="2"/>
        <v>10973550</v>
      </c>
      <c r="I23" s="567"/>
    </row>
    <row r="24" spans="1:9">
      <c r="B24" s="39" t="s">
        <v>298</v>
      </c>
      <c r="C24" s="39">
        <v>1</v>
      </c>
      <c r="D24" s="39" t="s">
        <v>549</v>
      </c>
      <c r="E24" s="207">
        <v>50000000</v>
      </c>
      <c r="F24" s="208"/>
      <c r="G24" s="39"/>
      <c r="H24" s="32">
        <f t="shared" si="2"/>
        <v>50000000</v>
      </c>
      <c r="I24" s="567"/>
    </row>
    <row r="25" spans="1:9">
      <c r="B25" s="41" t="s">
        <v>592</v>
      </c>
      <c r="C25" s="39">
        <f>5*'Categoria Costos '!C84</f>
        <v>35</v>
      </c>
      <c r="D25" s="39" t="s">
        <v>549</v>
      </c>
      <c r="E25" s="207">
        <f>'Categoria Costos '!D431</f>
        <v>9900000</v>
      </c>
      <c r="F25" s="39"/>
      <c r="G25" s="39"/>
      <c r="H25" s="32">
        <f t="shared" si="2"/>
        <v>346500000</v>
      </c>
      <c r="I25" s="567"/>
    </row>
    <row r="26" spans="1:9">
      <c r="B26" s="41" t="s">
        <v>297</v>
      </c>
      <c r="C26" s="39">
        <f>'Categoria Costos '!C84</f>
        <v>7</v>
      </c>
      <c r="D26" s="39" t="s">
        <v>549</v>
      </c>
      <c r="E26" s="207">
        <f>'Categoria Costos '!C252</f>
        <v>20000000</v>
      </c>
      <c r="F26" s="39"/>
      <c r="G26" s="39"/>
      <c r="H26" s="32">
        <f t="shared" si="2"/>
        <v>140000000</v>
      </c>
      <c r="I26" s="567"/>
    </row>
    <row r="27" spans="1:9">
      <c r="B27" s="41" t="s">
        <v>597</v>
      </c>
      <c r="C27" s="39">
        <v>5</v>
      </c>
      <c r="D27" s="39" t="s">
        <v>549</v>
      </c>
      <c r="E27" s="207">
        <f>'Categoria Costos '!C353</f>
        <v>32000000</v>
      </c>
      <c r="F27" s="39"/>
      <c r="G27" s="39"/>
      <c r="H27" s="32">
        <f t="shared" si="2"/>
        <v>160000000</v>
      </c>
      <c r="I27" s="567"/>
    </row>
    <row r="28" spans="1:9">
      <c r="B28" s="568" t="s">
        <v>583</v>
      </c>
      <c r="C28" s="566">
        <f>'Categoria Costos '!C84</f>
        <v>7</v>
      </c>
      <c r="D28" s="566" t="s">
        <v>549</v>
      </c>
      <c r="E28" s="569">
        <f>'Categoria Costos '!C352</f>
        <v>21000000</v>
      </c>
      <c r="F28" s="570"/>
      <c r="G28" s="566"/>
      <c r="H28" s="32">
        <f t="shared" si="2"/>
        <v>147000000</v>
      </c>
      <c r="I28" s="567"/>
    </row>
    <row r="29" spans="1:9" s="551" customFormat="1">
      <c r="B29" s="568" t="s">
        <v>580</v>
      </c>
      <c r="C29" s="566">
        <f>'Categoria Costos '!C84</f>
        <v>7</v>
      </c>
      <c r="D29" s="566" t="s">
        <v>549</v>
      </c>
      <c r="E29" s="569">
        <f>'Categoria Costos '!C351</f>
        <v>55000000</v>
      </c>
      <c r="F29" s="570"/>
      <c r="G29" s="566"/>
      <c r="H29" s="32">
        <f t="shared" si="2"/>
        <v>385000000</v>
      </c>
      <c r="I29" s="571"/>
    </row>
    <row r="30" spans="1:9" s="551" customFormat="1">
      <c r="B30" s="568" t="s">
        <v>581</v>
      </c>
      <c r="C30" s="566">
        <f>'Categoria Costos '!C84</f>
        <v>7</v>
      </c>
      <c r="D30" s="566" t="s">
        <v>549</v>
      </c>
      <c r="E30" s="569">
        <f>'Categoria Costos '!C351</f>
        <v>55000000</v>
      </c>
      <c r="F30" s="566"/>
      <c r="G30" s="566"/>
      <c r="H30" s="679">
        <f t="shared" si="2"/>
        <v>385000000</v>
      </c>
      <c r="I30" s="571"/>
    </row>
    <row r="31" spans="1:9" s="551" customFormat="1" ht="14.45" customHeight="1">
      <c r="A31" s="572"/>
      <c r="B31" s="573" t="s">
        <v>582</v>
      </c>
      <c r="C31" s="574">
        <f>'Categoria Costos '!C84</f>
        <v>7</v>
      </c>
      <c r="D31" s="574" t="s">
        <v>549</v>
      </c>
      <c r="E31" s="575">
        <f>'Categoria Costos '!C354</f>
        <v>15000000</v>
      </c>
      <c r="F31" s="574"/>
      <c r="G31" s="574"/>
      <c r="H31" s="679">
        <f t="shared" si="2"/>
        <v>105000000</v>
      </c>
      <c r="I31" s="567"/>
    </row>
    <row r="32" spans="1:9" s="551" customFormat="1" ht="14.45" customHeight="1">
      <c r="A32" s="572"/>
      <c r="B32" s="192" t="s">
        <v>593</v>
      </c>
      <c r="C32" s="192">
        <v>3</v>
      </c>
      <c r="D32" s="192" t="s">
        <v>549</v>
      </c>
      <c r="E32" s="193">
        <f>'Categoria Costos '!H488</f>
        <v>10266304.847999999</v>
      </c>
      <c r="F32" s="194"/>
      <c r="G32" s="192"/>
      <c r="H32" s="679">
        <f t="shared" si="2"/>
        <v>30798914.544</v>
      </c>
      <c r="I32" s="576"/>
    </row>
    <row r="33" spans="1:9" s="551" customFormat="1" ht="14.45" customHeight="1">
      <c r="A33" s="572"/>
      <c r="B33" s="192" t="s">
        <v>594</v>
      </c>
      <c r="C33" s="192">
        <v>2</v>
      </c>
      <c r="D33" s="192" t="s">
        <v>549</v>
      </c>
      <c r="E33" s="193">
        <f>'Categoria Costos '!H489</f>
        <v>27911094.224999998</v>
      </c>
      <c r="F33" s="194"/>
      <c r="G33" s="192"/>
      <c r="H33" s="679">
        <f t="shared" si="2"/>
        <v>55822188.449999996</v>
      </c>
      <c r="I33" s="567"/>
    </row>
    <row r="34" spans="1:9">
      <c r="B34" s="192" t="s">
        <v>595</v>
      </c>
      <c r="C34" s="192">
        <v>1</v>
      </c>
      <c r="D34" s="192" t="s">
        <v>549</v>
      </c>
      <c r="E34" s="193">
        <f>'Categoria Costos '!H490</f>
        <v>37830721.212000005</v>
      </c>
      <c r="F34" s="194"/>
      <c r="G34" s="192"/>
      <c r="H34" s="679">
        <f t="shared" si="2"/>
        <v>37830721.212000005</v>
      </c>
      <c r="I34" s="567"/>
    </row>
    <row r="35" spans="1:9">
      <c r="B35" s="573" t="s">
        <v>598</v>
      </c>
      <c r="C35" s="574">
        <v>1</v>
      </c>
      <c r="D35" s="574" t="s">
        <v>549</v>
      </c>
      <c r="E35" s="575">
        <f>'Categoria Costos '!C248</f>
        <v>140000000</v>
      </c>
      <c r="F35" s="574"/>
      <c r="G35" s="574"/>
      <c r="H35" s="679">
        <f t="shared" si="2"/>
        <v>140000000</v>
      </c>
      <c r="I35" s="567"/>
    </row>
    <row r="36" spans="1:9">
      <c r="B36" s="566" t="s">
        <v>264</v>
      </c>
      <c r="C36" s="566">
        <v>1</v>
      </c>
      <c r="D36" s="566" t="s">
        <v>549</v>
      </c>
      <c r="E36" s="32">
        <v>50000000</v>
      </c>
      <c r="F36" s="566"/>
      <c r="G36" s="566"/>
      <c r="H36" s="679">
        <f t="shared" si="2"/>
        <v>50000000</v>
      </c>
      <c r="I36" s="567"/>
    </row>
    <row r="37" spans="1:9">
      <c r="B37" s="566" t="s">
        <v>571</v>
      </c>
      <c r="C37" s="566">
        <v>5</v>
      </c>
      <c r="D37" s="566" t="s">
        <v>549</v>
      </c>
      <c r="E37" s="32">
        <f>'Categoria Costos '!D17</f>
        <v>7589549</v>
      </c>
      <c r="F37" s="566"/>
      <c r="G37" s="566">
        <v>9</v>
      </c>
      <c r="H37" s="679">
        <f>C37*E37*G37</f>
        <v>341529705</v>
      </c>
      <c r="I37" s="567"/>
    </row>
    <row r="38" spans="1:9">
      <c r="B38" s="566" t="s">
        <v>572</v>
      </c>
      <c r="C38" s="566">
        <f>'Categoria Costos '!C84</f>
        <v>7</v>
      </c>
      <c r="D38" s="566" t="s">
        <v>549</v>
      </c>
      <c r="E38" s="32">
        <f>'Categoria Costos '!C89+'Categoria Costos '!G51+'Categoria Costos '!D92</f>
        <v>2781462.5</v>
      </c>
      <c r="F38" s="566"/>
      <c r="G38" s="566"/>
      <c r="H38" s="679">
        <f t="shared" si="2"/>
        <v>19470237.5</v>
      </c>
      <c r="I38" s="567"/>
    </row>
    <row r="39" spans="1:9">
      <c r="B39" s="577" t="s">
        <v>599</v>
      </c>
      <c r="C39" s="578"/>
      <c r="D39" s="578"/>
      <c r="E39" s="579"/>
      <c r="F39" s="578"/>
      <c r="G39" s="578"/>
      <c r="H39" s="579" t="s">
        <v>573</v>
      </c>
      <c r="I39" s="567" t="s">
        <v>573</v>
      </c>
    </row>
    <row r="40" spans="1:9" ht="15">
      <c r="B40" s="580" t="s">
        <v>552</v>
      </c>
      <c r="C40" s="581"/>
      <c r="D40" s="581"/>
      <c r="E40" s="582"/>
      <c r="F40" s="582"/>
      <c r="G40" s="581"/>
      <c r="H40" s="583">
        <f>SUM(H16:H39)</f>
        <v>2495015316.7059999</v>
      </c>
      <c r="I40" s="583">
        <f>H40/12</f>
        <v>207917943.05883333</v>
      </c>
    </row>
    <row r="41" spans="1:9" s="551" customFormat="1" ht="264" customHeight="1">
      <c r="B41" s="584" t="s">
        <v>1109</v>
      </c>
      <c r="C41" s="179"/>
      <c r="D41" s="179"/>
      <c r="E41" s="179"/>
      <c r="F41" s="179"/>
      <c r="G41" s="179"/>
      <c r="H41" s="179"/>
    </row>
    <row r="42" spans="1:9" ht="15">
      <c r="B42" s="180"/>
      <c r="C42" s="180"/>
      <c r="D42" s="180"/>
      <c r="E42" s="180"/>
      <c r="F42" s="180"/>
      <c r="G42" s="180"/>
      <c r="H42" s="180"/>
      <c r="I42" s="181"/>
    </row>
    <row r="43" spans="1:9">
      <c r="B43" s="585"/>
      <c r="C43" s="551"/>
      <c r="D43" s="551"/>
      <c r="E43" s="551"/>
      <c r="F43" s="565"/>
      <c r="G43" s="565"/>
      <c r="H43" s="551"/>
      <c r="I43" s="551"/>
    </row>
    <row r="44" spans="1:9">
      <c r="F44" s="551"/>
      <c r="G44" s="551"/>
    </row>
    <row r="45" spans="1:9">
      <c r="F45" s="551"/>
      <c r="G45" s="551"/>
    </row>
    <row r="46" spans="1:9">
      <c r="F46" s="551"/>
      <c r="G46" s="551"/>
    </row>
    <row r="47" spans="1:9">
      <c r="B47" s="551"/>
      <c r="C47" s="551"/>
      <c r="D47" s="551"/>
      <c r="E47" s="551"/>
    </row>
    <row r="48" spans="1:9">
      <c r="B48" s="551"/>
      <c r="C48" s="551"/>
      <c r="D48" s="551"/>
      <c r="E48" s="551"/>
    </row>
    <row r="49" spans="2:5">
      <c r="B49" s="551"/>
      <c r="C49" s="551"/>
      <c r="D49" s="551"/>
      <c r="E49" s="551"/>
    </row>
  </sheetData>
  <sheetProtection password="E983" sheet="1" objects="1" scenarios="1" selectLockedCells="1" selectUnlockedCells="1"/>
  <mergeCells count="1">
    <mergeCell ref="B12:H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118"/>
  <sheetViews>
    <sheetView showGridLines="0" zoomScale="70" zoomScaleNormal="70" workbookViewId="0">
      <selection activeCell="B1" sqref="B1"/>
    </sheetView>
  </sheetViews>
  <sheetFormatPr baseColWidth="10" defaultColWidth="9.875" defaultRowHeight="14.25"/>
  <cols>
    <col min="1" max="1" width="6.25" style="590" customWidth="1"/>
    <col min="2" max="2" width="70.625" style="590" customWidth="1"/>
    <col min="3" max="3" width="17" style="590" customWidth="1"/>
    <col min="4" max="4" width="19.5" style="590" customWidth="1"/>
    <col min="5" max="5" width="16.375" style="590" bestFit="1" customWidth="1"/>
    <col min="6" max="6" width="20.625" style="590" customWidth="1"/>
    <col min="7" max="7" width="20.875" style="590" bestFit="1" customWidth="1"/>
    <col min="8" max="24" width="21.5" style="590" bestFit="1" customWidth="1"/>
    <col min="25" max="26" width="22.5" style="590" bestFit="1" customWidth="1"/>
    <col min="27" max="27" width="17.25" style="590" bestFit="1" customWidth="1"/>
    <col min="28" max="28" width="16.875" style="590" customWidth="1"/>
    <col min="29" max="16384" width="9.875" style="590"/>
  </cols>
  <sheetData>
    <row r="2" spans="1:90" ht="15">
      <c r="B2" s="589" t="s">
        <v>741</v>
      </c>
    </row>
    <row r="3" spans="1:90" s="592" customFormat="1" ht="15">
      <c r="A3" s="591"/>
    </row>
    <row r="4" spans="1:90" ht="15">
      <c r="A4" s="593"/>
      <c r="B4" s="626" t="str">
        <f>Portafolio!C5</f>
        <v>3. Mejora de la productividad y competitividad de los sistemas productivos de ganado de carne</v>
      </c>
      <c r="C4" s="627"/>
      <c r="D4" s="627"/>
    </row>
    <row r="6" spans="1:90" ht="15">
      <c r="A6" s="592"/>
      <c r="E6" s="594">
        <v>1</v>
      </c>
      <c r="F6" s="594">
        <v>2</v>
      </c>
      <c r="G6" s="594">
        <v>3</v>
      </c>
      <c r="H6" s="594">
        <v>4</v>
      </c>
      <c r="I6" s="594">
        <v>5</v>
      </c>
      <c r="J6" s="594">
        <v>6</v>
      </c>
      <c r="K6" s="594">
        <v>7</v>
      </c>
      <c r="L6" s="594">
        <v>8</v>
      </c>
      <c r="M6" s="594">
        <v>9</v>
      </c>
      <c r="N6" s="594">
        <v>10</v>
      </c>
      <c r="O6" s="594">
        <v>11</v>
      </c>
      <c r="P6" s="594">
        <v>12</v>
      </c>
      <c r="Q6" s="594">
        <v>13</v>
      </c>
      <c r="R6" s="594">
        <v>14</v>
      </c>
      <c r="S6" s="594">
        <v>15</v>
      </c>
      <c r="T6" s="594">
        <v>16</v>
      </c>
      <c r="U6" s="594">
        <v>17</v>
      </c>
      <c r="V6" s="594">
        <v>18</v>
      </c>
      <c r="W6" s="594">
        <v>19</v>
      </c>
      <c r="X6" s="594">
        <v>20</v>
      </c>
      <c r="Y6" s="594" t="s">
        <v>73</v>
      </c>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595"/>
      <c r="CF6" s="595"/>
      <c r="CG6" s="595"/>
      <c r="CH6" s="595"/>
      <c r="CI6" s="595"/>
      <c r="CJ6" s="595"/>
      <c r="CK6" s="595"/>
      <c r="CL6" s="595"/>
    </row>
    <row r="7" spans="1:90" s="599" customFormat="1" ht="51.95" customHeight="1">
      <c r="A7" s="592"/>
      <c r="B7" s="596" t="s">
        <v>68</v>
      </c>
      <c r="C7" s="598" t="s">
        <v>1043</v>
      </c>
      <c r="D7" s="597" t="s">
        <v>543</v>
      </c>
      <c r="E7" s="197">
        <f t="shared" ref="E7:X7" si="0">SUM(E8:E10)</f>
        <v>0</v>
      </c>
      <c r="F7" s="197">
        <f t="shared" si="0"/>
        <v>5853220540.625</v>
      </c>
      <c r="G7" s="197">
        <f t="shared" si="0"/>
        <v>17622447934.060001</v>
      </c>
      <c r="H7" s="197">
        <f t="shared" si="0"/>
        <v>22452447934.060001</v>
      </c>
      <c r="I7" s="197">
        <f t="shared" si="0"/>
        <v>22452447934.060001</v>
      </c>
      <c r="J7" s="197">
        <f t="shared" si="0"/>
        <v>22452447934.060001</v>
      </c>
      <c r="K7" s="197">
        <f t="shared" si="0"/>
        <v>22452447934.060001</v>
      </c>
      <c r="L7" s="197">
        <f t="shared" si="0"/>
        <v>22452447934.060001</v>
      </c>
      <c r="M7" s="197">
        <f t="shared" si="0"/>
        <v>33722447934.060001</v>
      </c>
      <c r="N7" s="197">
        <f t="shared" si="0"/>
        <v>33722447934.060001</v>
      </c>
      <c r="O7" s="197">
        <f t="shared" si="0"/>
        <v>33722447934.060001</v>
      </c>
      <c r="P7" s="197">
        <f t="shared" si="0"/>
        <v>33722447934.060001</v>
      </c>
      <c r="Q7" s="197">
        <f t="shared" si="0"/>
        <v>33722447934.060001</v>
      </c>
      <c r="R7" s="197">
        <f t="shared" si="0"/>
        <v>24223447934.060001</v>
      </c>
      <c r="S7" s="197">
        <f t="shared" si="0"/>
        <v>24223447934.060001</v>
      </c>
      <c r="T7" s="197">
        <f t="shared" si="0"/>
        <v>24223447934.060001</v>
      </c>
      <c r="U7" s="197">
        <f t="shared" si="0"/>
        <v>24223447934.060001</v>
      </c>
      <c r="V7" s="197">
        <f t="shared" si="0"/>
        <v>24223447934.060001</v>
      </c>
      <c r="W7" s="197">
        <f t="shared" si="0"/>
        <v>24223447934.060001</v>
      </c>
      <c r="X7" s="197">
        <f t="shared" si="0"/>
        <v>24223447934.060001</v>
      </c>
      <c r="Y7" s="197">
        <f>SUM(Y8:Y10)</f>
        <v>473914283353.70496</v>
      </c>
      <c r="Z7" s="850"/>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row>
    <row r="8" spans="1:90" s="775" customFormat="1" ht="36.75" customHeight="1">
      <c r="A8" s="920"/>
      <c r="B8" s="773" t="str">
        <f>Portafolio!D5</f>
        <v>3.1. Desarrollo de asistencia técnica y extensión agropecuaria básica para sistemas productivos de carne.</v>
      </c>
      <c r="C8" s="600" t="s">
        <v>616</v>
      </c>
      <c r="D8" s="600" t="s">
        <v>657</v>
      </c>
      <c r="E8" s="601"/>
      <c r="F8" s="774">
        <f>H41*5</f>
        <v>2500746061.4583335</v>
      </c>
      <c r="G8" s="766">
        <f>G41</f>
        <v>6001790547.5</v>
      </c>
      <c r="H8" s="766">
        <f>G41+G42</f>
        <v>8014290547.5</v>
      </c>
      <c r="I8" s="766">
        <f t="shared" ref="I8:L10" si="1">H8</f>
        <v>8014290547.5</v>
      </c>
      <c r="J8" s="766">
        <f t="shared" si="1"/>
        <v>8014290547.5</v>
      </c>
      <c r="K8" s="766">
        <f t="shared" si="1"/>
        <v>8014290547.5</v>
      </c>
      <c r="L8" s="766">
        <f t="shared" si="1"/>
        <v>8014290547.5</v>
      </c>
      <c r="M8" s="766">
        <f>G43+G41</f>
        <v>12441790547.5</v>
      </c>
      <c r="N8" s="766">
        <f t="shared" ref="N8:Q10" si="2">M8</f>
        <v>12441790547.5</v>
      </c>
      <c r="O8" s="766">
        <f t="shared" si="2"/>
        <v>12441790547.5</v>
      </c>
      <c r="P8" s="766">
        <f t="shared" si="2"/>
        <v>12441790547.5</v>
      </c>
      <c r="Q8" s="766">
        <f t="shared" si="2"/>
        <v>12441790547.5</v>
      </c>
      <c r="R8" s="766">
        <f>G41+G44</f>
        <v>8819290547.5</v>
      </c>
      <c r="S8" s="766">
        <f t="shared" ref="S8:X10" si="3">R8</f>
        <v>8819290547.5</v>
      </c>
      <c r="T8" s="766">
        <f t="shared" si="3"/>
        <v>8819290547.5</v>
      </c>
      <c r="U8" s="766">
        <f t="shared" si="3"/>
        <v>8819290547.5</v>
      </c>
      <c r="V8" s="766">
        <f t="shared" si="3"/>
        <v>8819290547.5</v>
      </c>
      <c r="W8" s="766">
        <f t="shared" si="3"/>
        <v>8819290547.5</v>
      </c>
      <c r="X8" s="766">
        <f t="shared" si="3"/>
        <v>8819290547.5</v>
      </c>
      <c r="Y8" s="766">
        <f>SUM(E8:X8)</f>
        <v>172517975916.45834</v>
      </c>
    </row>
    <row r="9" spans="1:90" s="775" customFormat="1" ht="47.1" customHeight="1">
      <c r="A9" s="920"/>
      <c r="B9" s="773" t="str">
        <f>Portafolio!D6</f>
        <v xml:space="preserve">3.2. Fortalecimiento de la gestión empresarial en los sistemas productivos de ganado de carne.  </v>
      </c>
      <c r="C9" s="600" t="s">
        <v>616</v>
      </c>
      <c r="D9" s="600" t="s">
        <v>657</v>
      </c>
      <c r="E9" s="601"/>
      <c r="F9" s="774">
        <f>H77*5</f>
        <v>3352474479.166667</v>
      </c>
      <c r="G9" s="766">
        <f>G77</f>
        <v>8045938750</v>
      </c>
      <c r="H9" s="766">
        <f>G77+G78</f>
        <v>10863438750</v>
      </c>
      <c r="I9" s="766">
        <f t="shared" si="1"/>
        <v>10863438750</v>
      </c>
      <c r="J9" s="766">
        <f t="shared" si="1"/>
        <v>10863438750</v>
      </c>
      <c r="K9" s="766">
        <f t="shared" si="1"/>
        <v>10863438750</v>
      </c>
      <c r="L9" s="766">
        <f t="shared" si="1"/>
        <v>10863438750</v>
      </c>
      <c r="M9" s="766">
        <f>G77+G79</f>
        <v>17705938750</v>
      </c>
      <c r="N9" s="766">
        <f t="shared" si="2"/>
        <v>17705938750</v>
      </c>
      <c r="O9" s="766">
        <f t="shared" si="2"/>
        <v>17705938750</v>
      </c>
      <c r="P9" s="766">
        <f t="shared" si="2"/>
        <v>17705938750</v>
      </c>
      <c r="Q9" s="766">
        <f t="shared" si="2"/>
        <v>17705938750</v>
      </c>
      <c r="R9" s="766">
        <f>G77+G80</f>
        <v>11829438750</v>
      </c>
      <c r="S9" s="766">
        <f t="shared" si="3"/>
        <v>11829438750</v>
      </c>
      <c r="T9" s="766">
        <f t="shared" si="3"/>
        <v>11829438750</v>
      </c>
      <c r="U9" s="766">
        <f t="shared" si="3"/>
        <v>11829438750</v>
      </c>
      <c r="V9" s="766">
        <f t="shared" si="3"/>
        <v>11829438750</v>
      </c>
      <c r="W9" s="766">
        <f t="shared" si="3"/>
        <v>11829438750</v>
      </c>
      <c r="X9" s="766">
        <f t="shared" si="3"/>
        <v>11829438750</v>
      </c>
      <c r="Y9" s="766">
        <f>SUM(E9:X9)</f>
        <v>237051371979.16669</v>
      </c>
    </row>
    <row r="10" spans="1:90" s="775" customFormat="1" ht="42" customHeight="1">
      <c r="A10" s="920"/>
      <c r="B10" s="773" t="str">
        <f>Portafolio!D7</f>
        <v xml:space="preserve">3.3. Aumento de la oferta y de los estándares de calidad en la producción de forrajes frescos y conservados, y de subproductos agrícolas de interés en la nutrición bovina.                                                                                                                                                                                                                                                                                 </v>
      </c>
      <c r="C10" s="600" t="s">
        <v>1060</v>
      </c>
      <c r="D10" s="600" t="s">
        <v>1061</v>
      </c>
      <c r="E10" s="601"/>
      <c r="F10" s="774"/>
      <c r="G10" s="766">
        <f>G113</f>
        <v>3574718636.5599999</v>
      </c>
      <c r="H10" s="766">
        <f>G10</f>
        <v>3574718636.5599999</v>
      </c>
      <c r="I10" s="766">
        <f t="shared" si="1"/>
        <v>3574718636.5599999</v>
      </c>
      <c r="J10" s="766">
        <f t="shared" si="1"/>
        <v>3574718636.5599999</v>
      </c>
      <c r="K10" s="766">
        <f t="shared" si="1"/>
        <v>3574718636.5599999</v>
      </c>
      <c r="L10" s="766">
        <f t="shared" si="1"/>
        <v>3574718636.5599999</v>
      </c>
      <c r="M10" s="766">
        <f>L10</f>
        <v>3574718636.5599999</v>
      </c>
      <c r="N10" s="766">
        <f t="shared" si="2"/>
        <v>3574718636.5599999</v>
      </c>
      <c r="O10" s="766">
        <f t="shared" si="2"/>
        <v>3574718636.5599999</v>
      </c>
      <c r="P10" s="766">
        <f t="shared" si="2"/>
        <v>3574718636.5599999</v>
      </c>
      <c r="Q10" s="766">
        <f t="shared" si="2"/>
        <v>3574718636.5599999</v>
      </c>
      <c r="R10" s="766">
        <f>Q10</f>
        <v>3574718636.5599999</v>
      </c>
      <c r="S10" s="766">
        <f t="shared" si="3"/>
        <v>3574718636.5599999</v>
      </c>
      <c r="T10" s="766">
        <f t="shared" si="3"/>
        <v>3574718636.5599999</v>
      </c>
      <c r="U10" s="766">
        <f t="shared" si="3"/>
        <v>3574718636.5599999</v>
      </c>
      <c r="V10" s="766">
        <f t="shared" si="3"/>
        <v>3574718636.5599999</v>
      </c>
      <c r="W10" s="766">
        <f t="shared" si="3"/>
        <v>3574718636.5599999</v>
      </c>
      <c r="X10" s="766">
        <f t="shared" si="3"/>
        <v>3574718636.5599999</v>
      </c>
      <c r="Y10" s="766">
        <f>SUM(E10:X10)</f>
        <v>64344935458.079987</v>
      </c>
    </row>
    <row r="11" spans="1:90" s="599" customFormat="1" ht="15">
      <c r="A11" s="921"/>
      <c r="B11" s="596" t="s">
        <v>73</v>
      </c>
      <c r="C11" s="597"/>
      <c r="D11" s="597"/>
      <c r="E11" s="197"/>
      <c r="F11" s="197">
        <f>SUM(F8:F10)</f>
        <v>5853220540.625</v>
      </c>
      <c r="G11" s="197">
        <f t="shared" ref="G11:X11" si="4">SUM(G8:G10)</f>
        <v>17622447934.060001</v>
      </c>
      <c r="H11" s="197">
        <f t="shared" si="4"/>
        <v>22452447934.060001</v>
      </c>
      <c r="I11" s="197">
        <f t="shared" si="4"/>
        <v>22452447934.060001</v>
      </c>
      <c r="J11" s="197">
        <f t="shared" si="4"/>
        <v>22452447934.060001</v>
      </c>
      <c r="K11" s="197">
        <f t="shared" si="4"/>
        <v>22452447934.060001</v>
      </c>
      <c r="L11" s="197">
        <f t="shared" si="4"/>
        <v>22452447934.060001</v>
      </c>
      <c r="M11" s="197">
        <f t="shared" si="4"/>
        <v>33722447934.060001</v>
      </c>
      <c r="N11" s="197">
        <f t="shared" si="4"/>
        <v>33722447934.060001</v>
      </c>
      <c r="O11" s="197">
        <f t="shared" si="4"/>
        <v>33722447934.060001</v>
      </c>
      <c r="P11" s="197">
        <f t="shared" si="4"/>
        <v>33722447934.060001</v>
      </c>
      <c r="Q11" s="197">
        <f t="shared" si="4"/>
        <v>33722447934.060001</v>
      </c>
      <c r="R11" s="197">
        <f t="shared" si="4"/>
        <v>24223447934.060001</v>
      </c>
      <c r="S11" s="197">
        <f t="shared" si="4"/>
        <v>24223447934.060001</v>
      </c>
      <c r="T11" s="197">
        <f t="shared" si="4"/>
        <v>24223447934.060001</v>
      </c>
      <c r="U11" s="197">
        <f t="shared" si="4"/>
        <v>24223447934.060001</v>
      </c>
      <c r="V11" s="197">
        <f t="shared" si="4"/>
        <v>24223447934.060001</v>
      </c>
      <c r="W11" s="197">
        <f t="shared" si="4"/>
        <v>24223447934.060001</v>
      </c>
      <c r="X11" s="197">
        <f t="shared" si="4"/>
        <v>24223447934.060001</v>
      </c>
      <c r="Y11" s="197">
        <f t="shared" ref="Y11" si="5">SUM(Y8:Y10)</f>
        <v>473914283353.70496</v>
      </c>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595"/>
      <c r="BG11" s="595"/>
      <c r="BH11" s="595"/>
      <c r="BI11" s="595"/>
      <c r="BJ11" s="595"/>
      <c r="BK11" s="595"/>
      <c r="BL11" s="595"/>
      <c r="BM11" s="595"/>
      <c r="BN11" s="595"/>
      <c r="BO11" s="595"/>
      <c r="BP11" s="595"/>
      <c r="BQ11" s="595"/>
      <c r="BR11" s="595"/>
      <c r="BS11" s="595"/>
      <c r="BT11" s="595"/>
      <c r="BU11" s="595"/>
      <c r="BV11" s="595"/>
      <c r="BW11" s="595"/>
      <c r="BX11" s="595"/>
      <c r="BY11" s="595"/>
      <c r="BZ11" s="595"/>
      <c r="CA11" s="595"/>
      <c r="CB11" s="595"/>
      <c r="CC11" s="595"/>
      <c r="CD11" s="595"/>
      <c r="CE11" s="595"/>
      <c r="CF11" s="595"/>
      <c r="CG11" s="595"/>
      <c r="CH11" s="595"/>
      <c r="CI11" s="595"/>
      <c r="CJ11" s="595"/>
      <c r="CK11" s="595"/>
    </row>
    <row r="12" spans="1:90">
      <c r="G12" s="62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595"/>
      <c r="BG12" s="595"/>
      <c r="BH12" s="595"/>
      <c r="BI12" s="595"/>
      <c r="BJ12" s="595"/>
      <c r="BK12" s="595"/>
      <c r="BL12" s="595"/>
      <c r="BM12" s="595"/>
      <c r="BN12" s="595"/>
      <c r="BO12" s="595"/>
      <c r="BP12" s="595"/>
      <c r="BQ12" s="595"/>
      <c r="BR12" s="595"/>
      <c r="BS12" s="595"/>
    </row>
    <row r="13" spans="1:90" s="592" customFormat="1" ht="14.1" customHeight="1">
      <c r="B13" s="1081" t="str">
        <f>B8</f>
        <v>3.1. Desarrollo de asistencia técnica y extensión agropecuaria básica para sistemas productivos de carne.</v>
      </c>
      <c r="C13" s="1082"/>
      <c r="D13" s="1082"/>
      <c r="E13" s="1082"/>
      <c r="F13" s="1082"/>
      <c r="G13" s="1082"/>
      <c r="H13" s="602"/>
      <c r="I13" s="603"/>
      <c r="X13" s="604"/>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5"/>
      <c r="BK13" s="595"/>
      <c r="BL13" s="595"/>
      <c r="BM13" s="595"/>
      <c r="BN13" s="595"/>
      <c r="BO13" s="595"/>
      <c r="BP13" s="595"/>
      <c r="BQ13" s="595"/>
      <c r="BR13" s="595"/>
      <c r="BS13" s="595"/>
    </row>
    <row r="14" spans="1:90" s="592" customFormat="1" ht="15">
      <c r="B14" s="605"/>
      <c r="C14" s="605"/>
      <c r="D14" s="605"/>
      <c r="E14" s="605"/>
      <c r="F14" s="605"/>
      <c r="G14" s="605"/>
      <c r="H14" s="602"/>
      <c r="I14" s="603"/>
      <c r="X14" s="604"/>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row>
    <row r="15" spans="1:90" ht="15">
      <c r="B15" s="206" t="s">
        <v>544</v>
      </c>
      <c r="C15" s="206" t="s">
        <v>300</v>
      </c>
      <c r="D15" s="206" t="s">
        <v>507</v>
      </c>
      <c r="E15" s="206" t="s">
        <v>190</v>
      </c>
      <c r="F15" s="206" t="s">
        <v>546</v>
      </c>
      <c r="G15" s="251" t="s">
        <v>547</v>
      </c>
    </row>
    <row r="16" spans="1:90">
      <c r="B16" s="606" t="s">
        <v>548</v>
      </c>
      <c r="C16" s="606">
        <v>12</v>
      </c>
      <c r="D16" s="606" t="s">
        <v>549</v>
      </c>
      <c r="E16" s="164">
        <v>1000000</v>
      </c>
      <c r="F16" s="606"/>
      <c r="G16" s="164">
        <f>C16*E16</f>
        <v>12000000</v>
      </c>
    </row>
    <row r="17" spans="1:8">
      <c r="B17" s="606" t="s">
        <v>550</v>
      </c>
      <c r="C17" s="606">
        <v>25</v>
      </c>
      <c r="D17" s="606" t="s">
        <v>549</v>
      </c>
      <c r="E17" s="164">
        <v>100000</v>
      </c>
      <c r="F17" s="606"/>
      <c r="G17" s="164">
        <f t="shared" ref="G17:G37" si="6">C17*E17</f>
        <v>2500000</v>
      </c>
    </row>
    <row r="18" spans="1:8">
      <c r="B18" s="606" t="s">
        <v>565</v>
      </c>
      <c r="C18" s="606">
        <v>4</v>
      </c>
      <c r="D18" s="606" t="s">
        <v>549</v>
      </c>
      <c r="E18" s="164">
        <v>5000000</v>
      </c>
      <c r="F18" s="606"/>
      <c r="G18" s="164">
        <f t="shared" si="6"/>
        <v>20000000</v>
      </c>
    </row>
    <row r="19" spans="1:8">
      <c r="B19" s="606" t="s">
        <v>566</v>
      </c>
      <c r="C19" s="606">
        <v>25</v>
      </c>
      <c r="D19" s="606" t="s">
        <v>549</v>
      </c>
      <c r="E19" s="164">
        <v>5700000</v>
      </c>
      <c r="F19" s="606"/>
      <c r="G19" s="164">
        <f t="shared" si="6"/>
        <v>142500000</v>
      </c>
    </row>
    <row r="20" spans="1:8" s="240" customFormat="1">
      <c r="A20" s="250"/>
      <c r="B20" s="244" t="s">
        <v>640</v>
      </c>
      <c r="C20" s="244">
        <v>25</v>
      </c>
      <c r="D20" s="244" t="s">
        <v>549</v>
      </c>
      <c r="E20" s="241">
        <v>570000</v>
      </c>
      <c r="F20" s="244"/>
      <c r="G20" s="164">
        <f t="shared" si="6"/>
        <v>14250000</v>
      </c>
      <c r="H20" s="590"/>
    </row>
    <row r="21" spans="1:8">
      <c r="B21" s="41" t="s">
        <v>297</v>
      </c>
      <c r="C21" s="39">
        <v>7</v>
      </c>
      <c r="D21" s="39" t="s">
        <v>549</v>
      </c>
      <c r="E21" s="207">
        <v>20000000</v>
      </c>
      <c r="F21" s="39"/>
      <c r="G21" s="164">
        <f t="shared" si="6"/>
        <v>140000000</v>
      </c>
    </row>
    <row r="22" spans="1:8" s="240" customFormat="1">
      <c r="A22" s="250"/>
      <c r="B22" s="242" t="s">
        <v>655</v>
      </c>
      <c r="C22" s="244">
        <f>25*2</f>
        <v>50</v>
      </c>
      <c r="D22" s="244" t="s">
        <v>549</v>
      </c>
      <c r="E22" s="241">
        <v>1100000</v>
      </c>
      <c r="F22" s="244"/>
      <c r="G22" s="164">
        <f t="shared" si="6"/>
        <v>55000000</v>
      </c>
      <c r="H22" s="590"/>
    </row>
    <row r="23" spans="1:8" s="240" customFormat="1">
      <c r="A23" s="250"/>
      <c r="B23" s="244" t="s">
        <v>654</v>
      </c>
      <c r="C23" s="244">
        <v>25</v>
      </c>
      <c r="D23" s="244" t="s">
        <v>549</v>
      </c>
      <c r="E23" s="241">
        <v>6000000</v>
      </c>
      <c r="F23" s="244"/>
      <c r="G23" s="164">
        <f t="shared" si="6"/>
        <v>150000000</v>
      </c>
      <c r="H23" s="590"/>
    </row>
    <row r="24" spans="1:8" s="240" customFormat="1">
      <c r="B24" s="246" t="s">
        <v>558</v>
      </c>
      <c r="C24" s="244">
        <v>25</v>
      </c>
      <c r="D24" s="243" t="s">
        <v>568</v>
      </c>
      <c r="E24" s="241">
        <v>9000000</v>
      </c>
      <c r="F24" s="244"/>
      <c r="G24" s="164">
        <f t="shared" si="6"/>
        <v>225000000</v>
      </c>
      <c r="H24" s="590"/>
    </row>
    <row r="25" spans="1:8" s="240" customFormat="1">
      <c r="B25" s="246" t="s">
        <v>559</v>
      </c>
      <c r="C25" s="244">
        <v>25</v>
      </c>
      <c r="D25" s="243" t="s">
        <v>568</v>
      </c>
      <c r="E25" s="241">
        <v>2700000</v>
      </c>
      <c r="F25" s="244"/>
      <c r="G25" s="164">
        <f t="shared" si="6"/>
        <v>67500000</v>
      </c>
      <c r="H25" s="590"/>
    </row>
    <row r="26" spans="1:8" s="240" customFormat="1">
      <c r="B26" s="246" t="s">
        <v>560</v>
      </c>
      <c r="C26" s="244">
        <v>25</v>
      </c>
      <c r="D26" s="244" t="s">
        <v>620</v>
      </c>
      <c r="E26" s="241">
        <v>1500000</v>
      </c>
      <c r="F26" s="244"/>
      <c r="G26" s="164">
        <f t="shared" si="6"/>
        <v>37500000</v>
      </c>
      <c r="H26" s="590"/>
    </row>
    <row r="27" spans="1:8" s="240" customFormat="1">
      <c r="B27" s="246" t="s">
        <v>569</v>
      </c>
      <c r="C27" s="244">
        <v>25</v>
      </c>
      <c r="D27" s="244" t="s">
        <v>620</v>
      </c>
      <c r="E27" s="241">
        <v>450000</v>
      </c>
      <c r="F27" s="244"/>
      <c r="G27" s="164">
        <f t="shared" si="6"/>
        <v>11250000</v>
      </c>
      <c r="H27" s="590"/>
    </row>
    <row r="28" spans="1:8" s="240" customFormat="1">
      <c r="B28" s="247" t="s">
        <v>637</v>
      </c>
      <c r="C28" s="606">
        <f>C27</f>
        <v>25</v>
      </c>
      <c r="D28" s="244" t="s">
        <v>620</v>
      </c>
      <c r="E28" s="241">
        <v>3000000</v>
      </c>
      <c r="F28" s="244"/>
      <c r="G28" s="164">
        <f t="shared" si="6"/>
        <v>75000000</v>
      </c>
      <c r="H28" s="590"/>
    </row>
    <row r="29" spans="1:8" s="240" customFormat="1">
      <c r="B29" s="246" t="s">
        <v>636</v>
      </c>
      <c r="C29" s="606">
        <f>C27</f>
        <v>25</v>
      </c>
      <c r="D29" s="243" t="s">
        <v>620</v>
      </c>
      <c r="E29" s="241">
        <v>900000</v>
      </c>
      <c r="F29" s="244"/>
      <c r="G29" s="164">
        <f t="shared" si="6"/>
        <v>22500000</v>
      </c>
      <c r="H29" s="590"/>
    </row>
    <row r="30" spans="1:8">
      <c r="B30" s="244" t="s">
        <v>649</v>
      </c>
      <c r="C30" s="606">
        <v>25</v>
      </c>
      <c r="D30" s="244" t="s">
        <v>549</v>
      </c>
      <c r="E30" s="241">
        <v>15000000</v>
      </c>
      <c r="F30" s="244"/>
      <c r="G30" s="164">
        <f t="shared" si="6"/>
        <v>375000000</v>
      </c>
    </row>
    <row r="31" spans="1:8">
      <c r="B31" s="244" t="s">
        <v>653</v>
      </c>
      <c r="C31" s="606">
        <v>25</v>
      </c>
      <c r="D31" s="244" t="s">
        <v>549</v>
      </c>
      <c r="E31" s="241">
        <v>55000000</v>
      </c>
      <c r="F31" s="244"/>
      <c r="G31" s="164">
        <f t="shared" si="6"/>
        <v>1375000000</v>
      </c>
    </row>
    <row r="32" spans="1:8" s="592" customFormat="1">
      <c r="B32" s="607" t="s">
        <v>652</v>
      </c>
      <c r="C32" s="606">
        <v>25</v>
      </c>
      <c r="D32" s="606" t="s">
        <v>549</v>
      </c>
      <c r="E32" s="608">
        <v>75000000</v>
      </c>
      <c r="F32" s="606"/>
      <c r="G32" s="164">
        <f t="shared" si="6"/>
        <v>1875000000</v>
      </c>
      <c r="H32" s="590"/>
    </row>
    <row r="33" spans="1:71" s="592" customFormat="1">
      <c r="B33" s="243" t="s">
        <v>651</v>
      </c>
      <c r="C33" s="609">
        <v>25000</v>
      </c>
      <c r="D33" s="243" t="s">
        <v>813</v>
      </c>
      <c r="E33" s="610">
        <v>80500</v>
      </c>
      <c r="F33" s="242"/>
      <c r="G33" s="164">
        <f t="shared" si="6"/>
        <v>2012500000</v>
      </c>
      <c r="H33" s="590"/>
    </row>
    <row r="34" spans="1:71" s="592" customFormat="1">
      <c r="A34" s="611"/>
      <c r="B34" s="243" t="s">
        <v>651</v>
      </c>
      <c r="C34" s="609">
        <v>80000</v>
      </c>
      <c r="D34" s="243" t="s">
        <v>813</v>
      </c>
      <c r="E34" s="610">
        <f>E33</f>
        <v>80500</v>
      </c>
      <c r="F34" s="242"/>
      <c r="G34" s="164">
        <f t="shared" si="6"/>
        <v>6440000000</v>
      </c>
      <c r="H34" s="590"/>
    </row>
    <row r="35" spans="1:71" s="592" customFormat="1">
      <c r="A35" s="611"/>
      <c r="B35" s="243" t="s">
        <v>651</v>
      </c>
      <c r="C35" s="609">
        <v>35000</v>
      </c>
      <c r="D35" s="243" t="s">
        <v>813</v>
      </c>
      <c r="E35" s="613">
        <v>80500</v>
      </c>
      <c r="F35" s="614"/>
      <c r="G35" s="164">
        <f t="shared" si="6"/>
        <v>2817500000</v>
      </c>
      <c r="H35" s="590"/>
    </row>
    <row r="36" spans="1:71">
      <c r="B36" s="606" t="s">
        <v>571</v>
      </c>
      <c r="C36" s="606">
        <v>5</v>
      </c>
      <c r="D36" s="606" t="s">
        <v>549</v>
      </c>
      <c r="E36" s="164">
        <v>5464476</v>
      </c>
      <c r="F36" s="606">
        <v>12</v>
      </c>
      <c r="G36" s="164">
        <f>C36*E36*F36</f>
        <v>327868560</v>
      </c>
    </row>
    <row r="37" spans="1:71">
      <c r="B37" s="606" t="s">
        <v>572</v>
      </c>
      <c r="C37" s="606">
        <v>7</v>
      </c>
      <c r="D37" s="606" t="s">
        <v>549</v>
      </c>
      <c r="E37" s="164">
        <v>2781462.5</v>
      </c>
      <c r="F37" s="606"/>
      <c r="G37" s="164">
        <f t="shared" si="6"/>
        <v>19470237.5</v>
      </c>
    </row>
    <row r="38" spans="1:71">
      <c r="B38" s="606" t="s">
        <v>630</v>
      </c>
      <c r="C38" s="606">
        <v>25</v>
      </c>
      <c r="D38" s="606" t="s">
        <v>549</v>
      </c>
      <c r="E38" s="164">
        <v>2732236</v>
      </c>
      <c r="F38" s="606">
        <v>10</v>
      </c>
      <c r="G38" s="164">
        <f>C38*E38*F38</f>
        <v>683059000</v>
      </c>
    </row>
    <row r="39" spans="1:71">
      <c r="B39" s="606" t="s">
        <v>629</v>
      </c>
      <c r="C39" s="606">
        <v>25</v>
      </c>
      <c r="D39" s="606" t="s">
        <v>549</v>
      </c>
      <c r="E39" s="164">
        <v>1485571</v>
      </c>
      <c r="F39" s="606">
        <v>10</v>
      </c>
      <c r="G39" s="164">
        <f>C39*E39*F39</f>
        <v>371392750</v>
      </c>
    </row>
    <row r="40" spans="1:71" ht="15">
      <c r="B40" s="616" t="s">
        <v>610</v>
      </c>
      <c r="C40" s="617"/>
      <c r="D40" s="617"/>
      <c r="E40" s="618"/>
      <c r="F40" s="617"/>
      <c r="G40" s="608" t="s">
        <v>573</v>
      </c>
      <c r="H40" s="776" t="s">
        <v>628</v>
      </c>
    </row>
    <row r="41" spans="1:71" ht="15">
      <c r="B41" s="619" t="s">
        <v>739</v>
      </c>
      <c r="C41" s="620"/>
      <c r="D41" s="620"/>
      <c r="E41" s="621"/>
      <c r="F41" s="620"/>
      <c r="G41" s="583">
        <f>SUM(G16:G32)+(G36+G37+G38+G39)</f>
        <v>6001790547.5</v>
      </c>
      <c r="H41" s="583">
        <f>G41/12</f>
        <v>500149212.29166669</v>
      </c>
    </row>
    <row r="42" spans="1:71" ht="15">
      <c r="B42" s="619" t="s">
        <v>643</v>
      </c>
      <c r="C42" s="620"/>
      <c r="D42" s="620"/>
      <c r="E42" s="621"/>
      <c r="F42" s="620"/>
      <c r="G42" s="583">
        <f>G33</f>
        <v>2012500000</v>
      </c>
    </row>
    <row r="43" spans="1:71" ht="15">
      <c r="B43" s="619" t="s">
        <v>642</v>
      </c>
      <c r="C43" s="620"/>
      <c r="D43" s="620"/>
      <c r="E43" s="621"/>
      <c r="F43" s="620"/>
      <c r="G43" s="583">
        <f>G34</f>
        <v>6440000000</v>
      </c>
      <c r="I43" s="615"/>
    </row>
    <row r="44" spans="1:71" ht="15">
      <c r="B44" s="619" t="s">
        <v>641</v>
      </c>
      <c r="C44" s="620"/>
      <c r="D44" s="620"/>
      <c r="E44" s="621"/>
      <c r="F44" s="620"/>
      <c r="G44" s="583">
        <f>G35</f>
        <v>2817500000</v>
      </c>
      <c r="I44" s="252"/>
    </row>
    <row r="45" spans="1:71" s="592" customFormat="1" ht="320.45" customHeight="1">
      <c r="B45" s="622" t="s">
        <v>1106</v>
      </c>
      <c r="C45" s="179"/>
      <c r="D45" s="179"/>
      <c r="E45" s="179"/>
      <c r="F45" s="179"/>
      <c r="G45" s="179"/>
      <c r="H45" s="590"/>
    </row>
    <row r="46" spans="1:71" s="592" customFormat="1">
      <c r="B46" s="623"/>
      <c r="C46" s="180"/>
      <c r="D46" s="180"/>
      <c r="E46" s="180"/>
      <c r="F46" s="180"/>
      <c r="G46" s="180"/>
      <c r="H46" s="590"/>
    </row>
    <row r="47" spans="1:71" s="592" customFormat="1" ht="15.75">
      <c r="B47" s="1081"/>
      <c r="C47" s="1082"/>
      <c r="D47" s="1082"/>
      <c r="E47" s="1082"/>
      <c r="F47" s="1082"/>
      <c r="G47" s="1082"/>
      <c r="I47" s="603"/>
      <c r="X47" s="604"/>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row>
    <row r="48" spans="1:71" ht="35.1" customHeight="1">
      <c r="B48" s="1081" t="str">
        <f>B9</f>
        <v xml:space="preserve">3.2. Fortalecimiento de la gestión empresarial en los sistemas productivos de ganado de carne.  </v>
      </c>
      <c r="C48" s="1082"/>
      <c r="D48" s="1082"/>
      <c r="E48" s="1082"/>
      <c r="F48" s="1082"/>
      <c r="G48" s="1082"/>
      <c r="H48" s="592"/>
      <c r="I48" s="592"/>
    </row>
    <row r="49" spans="1:8" ht="15">
      <c r="B49" s="206" t="s">
        <v>544</v>
      </c>
      <c r="C49" s="206" t="s">
        <v>300</v>
      </c>
      <c r="D49" s="206" t="s">
        <v>507</v>
      </c>
      <c r="E49" s="206" t="s">
        <v>190</v>
      </c>
      <c r="F49" s="206" t="s">
        <v>546</v>
      </c>
      <c r="G49" s="251" t="s">
        <v>547</v>
      </c>
    </row>
    <row r="50" spans="1:8">
      <c r="B50" s="606" t="s">
        <v>548</v>
      </c>
      <c r="C50" s="606">
        <v>12</v>
      </c>
      <c r="D50" s="606" t="s">
        <v>549</v>
      </c>
      <c r="E50" s="164">
        <v>1000000</v>
      </c>
      <c r="F50" s="606"/>
      <c r="G50" s="164">
        <f t="shared" ref="G50:G75" si="7">C50*E50</f>
        <v>12000000</v>
      </c>
      <c r="H50" s="163"/>
    </row>
    <row r="51" spans="1:8">
      <c r="B51" s="606" t="s">
        <v>550</v>
      </c>
      <c r="C51" s="606">
        <v>14</v>
      </c>
      <c r="D51" s="606" t="s">
        <v>549</v>
      </c>
      <c r="E51" s="164">
        <v>100000</v>
      </c>
      <c r="F51" s="606"/>
      <c r="G51" s="164">
        <f t="shared" si="7"/>
        <v>1400000</v>
      </c>
      <c r="H51" s="163"/>
    </row>
    <row r="52" spans="1:8">
      <c r="B52" s="606" t="s">
        <v>565</v>
      </c>
      <c r="C52" s="606">
        <v>4</v>
      </c>
      <c r="D52" s="606" t="s">
        <v>549</v>
      </c>
      <c r="E52" s="164">
        <v>5000000</v>
      </c>
      <c r="F52" s="606"/>
      <c r="G52" s="164">
        <f t="shared" si="7"/>
        <v>20000000</v>
      </c>
      <c r="H52" s="163"/>
    </row>
    <row r="53" spans="1:8">
      <c r="B53" s="606" t="s">
        <v>566</v>
      </c>
      <c r="C53" s="606">
        <v>75</v>
      </c>
      <c r="D53" s="606" t="s">
        <v>549</v>
      </c>
      <c r="E53" s="164">
        <v>5700000</v>
      </c>
      <c r="F53" s="606"/>
      <c r="G53" s="164">
        <f t="shared" si="7"/>
        <v>427500000</v>
      </c>
      <c r="H53" s="163"/>
    </row>
    <row r="54" spans="1:8" s="240" customFormat="1">
      <c r="A54" s="250"/>
      <c r="B54" s="244" t="s">
        <v>640</v>
      </c>
      <c r="C54" s="244">
        <v>7</v>
      </c>
      <c r="D54" s="244" t="s">
        <v>549</v>
      </c>
      <c r="E54" s="241">
        <v>570000</v>
      </c>
      <c r="F54" s="244"/>
      <c r="G54" s="164">
        <f t="shared" si="7"/>
        <v>3990000</v>
      </c>
      <c r="H54" s="253"/>
    </row>
    <row r="55" spans="1:8">
      <c r="B55" s="41" t="s">
        <v>650</v>
      </c>
      <c r="C55" s="39">
        <v>21</v>
      </c>
      <c r="D55" s="39" t="s">
        <v>549</v>
      </c>
      <c r="E55" s="207">
        <v>75000000</v>
      </c>
      <c r="F55" s="39"/>
      <c r="G55" s="164">
        <f t="shared" si="7"/>
        <v>1575000000</v>
      </c>
      <c r="H55" s="163"/>
    </row>
    <row r="56" spans="1:8" s="240" customFormat="1">
      <c r="A56" s="250"/>
      <c r="B56" s="244" t="s">
        <v>639</v>
      </c>
      <c r="C56" s="244">
        <v>21</v>
      </c>
      <c r="D56" s="244" t="s">
        <v>549</v>
      </c>
      <c r="E56" s="241">
        <v>6000000</v>
      </c>
      <c r="F56" s="244"/>
      <c r="G56" s="164">
        <f t="shared" si="7"/>
        <v>126000000</v>
      </c>
      <c r="H56" s="253"/>
    </row>
    <row r="57" spans="1:8" s="240" customFormat="1">
      <c r="B57" s="246" t="s">
        <v>558</v>
      </c>
      <c r="C57" s="244">
        <v>14</v>
      </c>
      <c r="D57" s="243" t="s">
        <v>568</v>
      </c>
      <c r="E57" s="241">
        <v>9000000</v>
      </c>
      <c r="F57" s="244"/>
      <c r="G57" s="164">
        <f t="shared" si="7"/>
        <v>126000000</v>
      </c>
      <c r="H57" s="253"/>
    </row>
    <row r="58" spans="1:8" s="240" customFormat="1">
      <c r="B58" s="246" t="s">
        <v>559</v>
      </c>
      <c r="C58" s="244">
        <v>14</v>
      </c>
      <c r="D58" s="243" t="s">
        <v>568</v>
      </c>
      <c r="E58" s="241">
        <v>2700000</v>
      </c>
      <c r="F58" s="244"/>
      <c r="G58" s="164">
        <f t="shared" si="7"/>
        <v>37800000</v>
      </c>
      <c r="H58" s="253"/>
    </row>
    <row r="59" spans="1:8" s="240" customFormat="1">
      <c r="B59" s="246" t="s">
        <v>560</v>
      </c>
      <c r="C59" s="244">
        <v>50</v>
      </c>
      <c r="D59" s="244" t="s">
        <v>620</v>
      </c>
      <c r="E59" s="241">
        <v>1500000</v>
      </c>
      <c r="F59" s="244"/>
      <c r="G59" s="164">
        <f t="shared" si="7"/>
        <v>75000000</v>
      </c>
      <c r="H59" s="253"/>
    </row>
    <row r="60" spans="1:8" s="240" customFormat="1">
      <c r="B60" s="246" t="s">
        <v>569</v>
      </c>
      <c r="C60" s="244">
        <v>50</v>
      </c>
      <c r="D60" s="244" t="s">
        <v>620</v>
      </c>
      <c r="E60" s="241">
        <v>450000</v>
      </c>
      <c r="F60" s="244"/>
      <c r="G60" s="164">
        <f t="shared" si="7"/>
        <v>22500000</v>
      </c>
      <c r="H60" s="253"/>
    </row>
    <row r="61" spans="1:8" s="240" customFormat="1">
      <c r="B61" s="247" t="s">
        <v>637</v>
      </c>
      <c r="C61" s="244">
        <v>50</v>
      </c>
      <c r="D61" s="244" t="s">
        <v>620</v>
      </c>
      <c r="E61" s="241">
        <v>3000000</v>
      </c>
      <c r="F61" s="244"/>
      <c r="G61" s="164">
        <f t="shared" si="7"/>
        <v>150000000</v>
      </c>
      <c r="H61" s="253"/>
    </row>
    <row r="62" spans="1:8" s="240" customFormat="1">
      <c r="B62" s="246" t="s">
        <v>636</v>
      </c>
      <c r="C62" s="244">
        <f>C60</f>
        <v>50</v>
      </c>
      <c r="D62" s="243" t="s">
        <v>620</v>
      </c>
      <c r="E62" s="241">
        <v>900000</v>
      </c>
      <c r="F62" s="244"/>
      <c r="G62" s="164">
        <f t="shared" si="7"/>
        <v>45000000</v>
      </c>
      <c r="H62" s="253"/>
    </row>
    <row r="63" spans="1:8" s="240" customFormat="1">
      <c r="B63" s="59" t="s">
        <v>635</v>
      </c>
      <c r="C63" s="244">
        <v>25</v>
      </c>
      <c r="D63" s="244" t="s">
        <v>549</v>
      </c>
      <c r="E63" s="241">
        <v>400000</v>
      </c>
      <c r="F63" s="244"/>
      <c r="G63" s="164">
        <f t="shared" si="7"/>
        <v>10000000</v>
      </c>
      <c r="H63" s="253"/>
    </row>
    <row r="64" spans="1:8">
      <c r="B64" s="244" t="s">
        <v>649</v>
      </c>
      <c r="C64" s="244">
        <v>14</v>
      </c>
      <c r="D64" s="244" t="s">
        <v>549</v>
      </c>
      <c r="E64" s="241">
        <v>21000000</v>
      </c>
      <c r="F64" s="244"/>
      <c r="G64" s="164">
        <f t="shared" si="7"/>
        <v>294000000</v>
      </c>
      <c r="H64" s="253"/>
    </row>
    <row r="65" spans="1:8" s="592" customFormat="1">
      <c r="B65" s="257" t="s">
        <v>648</v>
      </c>
      <c r="C65" s="256">
        <v>100</v>
      </c>
      <c r="D65" s="256" t="s">
        <v>549</v>
      </c>
      <c r="E65" s="255">
        <v>43000000</v>
      </c>
      <c r="F65" s="254">
        <v>0.5</v>
      </c>
      <c r="G65" s="164">
        <f>C65*E65*F65</f>
        <v>2150000000</v>
      </c>
      <c r="H65" s="253"/>
    </row>
    <row r="66" spans="1:8" s="592" customFormat="1">
      <c r="A66" s="611"/>
      <c r="B66" s="244" t="s">
        <v>638</v>
      </c>
      <c r="C66" s="244">
        <v>21</v>
      </c>
      <c r="D66" s="244" t="s">
        <v>549</v>
      </c>
      <c r="E66" s="249">
        <v>3700000</v>
      </c>
      <c r="F66" s="244"/>
      <c r="G66" s="164">
        <f t="shared" si="7"/>
        <v>77700000</v>
      </c>
      <c r="H66" s="253"/>
    </row>
    <row r="67" spans="1:8" s="592" customFormat="1">
      <c r="A67" s="611"/>
      <c r="B67" s="244" t="s">
        <v>647</v>
      </c>
      <c r="C67" s="244">
        <v>14</v>
      </c>
      <c r="D67" s="244" t="s">
        <v>549</v>
      </c>
      <c r="E67" s="249">
        <v>75000000</v>
      </c>
      <c r="F67" s="244"/>
      <c r="G67" s="164">
        <f t="shared" si="7"/>
        <v>1050000000</v>
      </c>
      <c r="H67" s="253"/>
    </row>
    <row r="68" spans="1:8" s="592" customFormat="1">
      <c r="A68" s="611"/>
      <c r="B68" s="244" t="s">
        <v>646</v>
      </c>
      <c r="C68" s="244">
        <v>14</v>
      </c>
      <c r="D68" s="244" t="s">
        <v>549</v>
      </c>
      <c r="E68" s="249">
        <v>55000000</v>
      </c>
      <c r="F68" s="244"/>
      <c r="G68" s="164">
        <f t="shared" si="7"/>
        <v>770000000</v>
      </c>
      <c r="H68" s="253"/>
    </row>
    <row r="69" spans="1:8">
      <c r="B69" s="606" t="s">
        <v>571</v>
      </c>
      <c r="C69" s="606">
        <v>5</v>
      </c>
      <c r="D69" s="606" t="s">
        <v>549</v>
      </c>
      <c r="E69" s="164">
        <v>5464476</v>
      </c>
      <c r="F69" s="606">
        <v>12</v>
      </c>
      <c r="G69" s="164">
        <f>C69*E69*F69</f>
        <v>327868560</v>
      </c>
      <c r="H69" s="253"/>
    </row>
    <row r="70" spans="1:8">
      <c r="B70" s="606" t="s">
        <v>572</v>
      </c>
      <c r="C70" s="606">
        <v>10</v>
      </c>
      <c r="D70" s="606" t="s">
        <v>549</v>
      </c>
      <c r="E70" s="164">
        <v>2398191.5</v>
      </c>
      <c r="F70" s="606"/>
      <c r="G70" s="164">
        <f t="shared" si="7"/>
        <v>23981915</v>
      </c>
      <c r="H70" s="163"/>
    </row>
    <row r="71" spans="1:8">
      <c r="B71" s="606" t="s">
        <v>630</v>
      </c>
      <c r="C71" s="606">
        <v>25</v>
      </c>
      <c r="D71" s="606" t="s">
        <v>549</v>
      </c>
      <c r="E71" s="163">
        <v>2732236</v>
      </c>
      <c r="F71" s="606">
        <v>10</v>
      </c>
      <c r="G71" s="164">
        <f>C71*E71*F71</f>
        <v>683059000</v>
      </c>
      <c r="H71" s="163"/>
    </row>
    <row r="72" spans="1:8">
      <c r="B72" s="606" t="s">
        <v>629</v>
      </c>
      <c r="C72" s="606">
        <f>C71</f>
        <v>25</v>
      </c>
      <c r="D72" s="606" t="s">
        <v>549</v>
      </c>
      <c r="E72" s="164">
        <v>1485571</v>
      </c>
      <c r="F72" s="606"/>
      <c r="G72" s="164">
        <f t="shared" si="7"/>
        <v>37139275</v>
      </c>
      <c r="H72" s="163"/>
    </row>
    <row r="73" spans="1:8">
      <c r="B73" s="606" t="s">
        <v>645</v>
      </c>
      <c r="C73" s="164">
        <v>35000</v>
      </c>
      <c r="D73" s="606" t="s">
        <v>644</v>
      </c>
      <c r="E73" s="609">
        <v>80500</v>
      </c>
      <c r="F73" s="606"/>
      <c r="G73" s="164">
        <f t="shared" si="7"/>
        <v>2817500000</v>
      </c>
      <c r="H73" s="163"/>
    </row>
    <row r="74" spans="1:8">
      <c r="B74" s="606" t="s">
        <v>645</v>
      </c>
      <c r="C74" s="164">
        <v>120000</v>
      </c>
      <c r="D74" s="606" t="s">
        <v>644</v>
      </c>
      <c r="E74" s="609">
        <v>80500</v>
      </c>
      <c r="F74" s="606"/>
      <c r="G74" s="164">
        <f t="shared" si="7"/>
        <v>9660000000</v>
      </c>
      <c r="H74" s="163"/>
    </row>
    <row r="75" spans="1:8">
      <c r="B75" s="606" t="s">
        <v>645</v>
      </c>
      <c r="C75" s="164">
        <v>47000</v>
      </c>
      <c r="D75" s="606" t="s">
        <v>644</v>
      </c>
      <c r="E75" s="609">
        <v>80500</v>
      </c>
      <c r="F75" s="606"/>
      <c r="G75" s="164">
        <f t="shared" si="7"/>
        <v>3783500000</v>
      </c>
      <c r="H75" s="163"/>
    </row>
    <row r="76" spans="1:8" ht="15">
      <c r="B76" s="616" t="s">
        <v>610</v>
      </c>
      <c r="C76" s="617"/>
      <c r="D76" s="617"/>
      <c r="E76" s="618"/>
      <c r="F76" s="617"/>
      <c r="G76" s="608" t="s">
        <v>573</v>
      </c>
      <c r="H76" s="583" t="s">
        <v>628</v>
      </c>
    </row>
    <row r="77" spans="1:8" ht="15">
      <c r="B77" s="619" t="s">
        <v>739</v>
      </c>
      <c r="C77" s="620"/>
      <c r="D77" s="620"/>
      <c r="E77" s="621"/>
      <c r="F77" s="620"/>
      <c r="G77" s="583">
        <f>SUM(G50:G72)</f>
        <v>8045938750</v>
      </c>
      <c r="H77" s="583">
        <f>G77/12</f>
        <v>670494895.83333337</v>
      </c>
    </row>
    <row r="78" spans="1:8" ht="15">
      <c r="B78" s="619" t="s">
        <v>643</v>
      </c>
      <c r="C78" s="620"/>
      <c r="D78" s="620"/>
      <c r="E78" s="621"/>
      <c r="F78" s="620"/>
      <c r="G78" s="583">
        <f>G73</f>
        <v>2817500000</v>
      </c>
      <c r="H78" s="163"/>
    </row>
    <row r="79" spans="1:8" ht="15">
      <c r="B79" s="619" t="s">
        <v>642</v>
      </c>
      <c r="C79" s="620"/>
      <c r="D79" s="620"/>
      <c r="E79" s="621"/>
      <c r="F79" s="620"/>
      <c r="G79" s="583">
        <f>G74</f>
        <v>9660000000</v>
      </c>
      <c r="H79" s="163"/>
    </row>
    <row r="80" spans="1:8" ht="15">
      <c r="B80" s="619" t="s">
        <v>641</v>
      </c>
      <c r="C80" s="620"/>
      <c r="D80" s="620"/>
      <c r="E80" s="621"/>
      <c r="F80" s="620"/>
      <c r="G80" s="583">
        <f>G75</f>
        <v>3783500000</v>
      </c>
      <c r="H80" s="163"/>
    </row>
    <row r="81" spans="1:9" s="592" customFormat="1" ht="266.10000000000002" customHeight="1">
      <c r="B81" s="624" t="s">
        <v>1107</v>
      </c>
      <c r="C81" s="179"/>
      <c r="D81" s="179"/>
      <c r="E81" s="179"/>
      <c r="F81" s="179"/>
      <c r="G81" s="179"/>
      <c r="H81" s="590"/>
    </row>
    <row r="82" spans="1:9">
      <c r="F82" s="592"/>
      <c r="G82" s="592"/>
    </row>
    <row r="83" spans="1:9">
      <c r="F83" s="592"/>
      <c r="G83" s="592"/>
    </row>
    <row r="84" spans="1:9" ht="15.75">
      <c r="B84" s="1081" t="str">
        <f>B10</f>
        <v xml:space="preserve">3.3. Aumento de la oferta y de los estándares de calidad en la producción de forrajes frescos y conservados, y de subproductos agrícolas de interés en la nutrición bovina.                                                                                                                                                                                                                                                                                 </v>
      </c>
      <c r="C84" s="1082"/>
      <c r="D84" s="1082"/>
      <c r="E84" s="1082"/>
      <c r="F84" s="1082"/>
      <c r="G84" s="1082"/>
      <c r="H84" s="592"/>
      <c r="I84" s="592"/>
    </row>
    <row r="85" spans="1:9" ht="15">
      <c r="B85" s="206" t="s">
        <v>544</v>
      </c>
      <c r="C85" s="206" t="s">
        <v>300</v>
      </c>
      <c r="D85" s="206" t="s">
        <v>507</v>
      </c>
      <c r="E85" s="206" t="s">
        <v>190</v>
      </c>
      <c r="F85" s="206" t="s">
        <v>546</v>
      </c>
      <c r="G85" s="251" t="s">
        <v>547</v>
      </c>
    </row>
    <row r="86" spans="1:9">
      <c r="B86" s="606" t="s">
        <v>548</v>
      </c>
      <c r="C86" s="606">
        <v>12</v>
      </c>
      <c r="D86" s="606" t="s">
        <v>549</v>
      </c>
      <c r="E86" s="164">
        <v>1000000</v>
      </c>
      <c r="F86" s="606"/>
      <c r="G86" s="164">
        <f t="shared" ref="G86:G109" si="8">C86*E86</f>
        <v>12000000</v>
      </c>
      <c r="H86" s="163"/>
    </row>
    <row r="87" spans="1:9">
      <c r="B87" s="606" t="s">
        <v>550</v>
      </c>
      <c r="C87" s="606">
        <v>12</v>
      </c>
      <c r="D87" s="606" t="s">
        <v>549</v>
      </c>
      <c r="E87" s="164">
        <v>100000</v>
      </c>
      <c r="F87" s="606"/>
      <c r="G87" s="164">
        <f t="shared" si="8"/>
        <v>1200000</v>
      </c>
      <c r="H87" s="163"/>
    </row>
    <row r="88" spans="1:9">
      <c r="B88" s="606" t="s">
        <v>565</v>
      </c>
      <c r="C88" s="606">
        <v>4</v>
      </c>
      <c r="D88" s="606" t="s">
        <v>549</v>
      </c>
      <c r="E88" s="164">
        <v>5000000</v>
      </c>
      <c r="F88" s="606"/>
      <c r="G88" s="164">
        <f t="shared" si="8"/>
        <v>20000000</v>
      </c>
      <c r="H88" s="163"/>
    </row>
    <row r="89" spans="1:9">
      <c r="B89" s="606" t="s">
        <v>566</v>
      </c>
      <c r="C89" s="606">
        <v>21</v>
      </c>
      <c r="D89" s="606" t="s">
        <v>549</v>
      </c>
      <c r="E89" s="164">
        <v>5700000</v>
      </c>
      <c r="F89" s="606"/>
      <c r="G89" s="164">
        <f t="shared" si="8"/>
        <v>119700000</v>
      </c>
      <c r="H89" s="163"/>
    </row>
    <row r="90" spans="1:9" s="240" customFormat="1">
      <c r="A90" s="250"/>
      <c r="B90" s="244" t="s">
        <v>640</v>
      </c>
      <c r="C90" s="244">
        <v>21</v>
      </c>
      <c r="D90" s="244" t="s">
        <v>549</v>
      </c>
      <c r="E90" s="241">
        <v>570000</v>
      </c>
      <c r="F90" s="244"/>
      <c r="G90" s="164">
        <f t="shared" si="8"/>
        <v>11970000</v>
      </c>
      <c r="H90" s="253"/>
    </row>
    <row r="91" spans="1:9">
      <c r="B91" s="41" t="s">
        <v>297</v>
      </c>
      <c r="C91" s="39">
        <v>14</v>
      </c>
      <c r="D91" s="39" t="s">
        <v>549</v>
      </c>
      <c r="E91" s="207">
        <v>20000000</v>
      </c>
      <c r="F91" s="39"/>
      <c r="G91" s="164">
        <f t="shared" si="8"/>
        <v>280000000</v>
      </c>
      <c r="H91" s="163"/>
    </row>
    <row r="92" spans="1:9" s="240" customFormat="1">
      <c r="A92" s="250"/>
      <c r="B92" s="244" t="s">
        <v>639</v>
      </c>
      <c r="C92" s="244">
        <v>35</v>
      </c>
      <c r="D92" s="244" t="s">
        <v>549</v>
      </c>
      <c r="E92" s="241">
        <v>6000000</v>
      </c>
      <c r="F92" s="244"/>
      <c r="G92" s="164">
        <f t="shared" si="8"/>
        <v>210000000</v>
      </c>
      <c r="H92" s="253"/>
    </row>
    <row r="93" spans="1:9" s="592" customFormat="1">
      <c r="A93" s="611"/>
      <c r="B93" s="244" t="s">
        <v>638</v>
      </c>
      <c r="C93" s="244">
        <v>21</v>
      </c>
      <c r="D93" s="244" t="s">
        <v>549</v>
      </c>
      <c r="E93" s="249">
        <v>3700000</v>
      </c>
      <c r="F93" s="244"/>
      <c r="G93" s="164">
        <f t="shared" si="8"/>
        <v>77700000</v>
      </c>
      <c r="H93" s="253"/>
    </row>
    <row r="94" spans="1:9" s="240" customFormat="1">
      <c r="B94" s="246" t="s">
        <v>558</v>
      </c>
      <c r="C94" s="244">
        <v>35</v>
      </c>
      <c r="D94" s="243" t="s">
        <v>568</v>
      </c>
      <c r="E94" s="241">
        <v>9000000</v>
      </c>
      <c r="F94" s="244"/>
      <c r="G94" s="164">
        <f t="shared" si="8"/>
        <v>315000000</v>
      </c>
      <c r="H94" s="253"/>
    </row>
    <row r="95" spans="1:9" s="240" customFormat="1">
      <c r="B95" s="246" t="s">
        <v>559</v>
      </c>
      <c r="C95" s="244">
        <v>35</v>
      </c>
      <c r="D95" s="243" t="s">
        <v>568</v>
      </c>
      <c r="E95" s="241">
        <v>2700000</v>
      </c>
      <c r="F95" s="244"/>
      <c r="G95" s="164">
        <f t="shared" si="8"/>
        <v>94500000</v>
      </c>
      <c r="H95" s="253"/>
    </row>
    <row r="96" spans="1:9" s="240" customFormat="1">
      <c r="B96" s="246" t="s">
        <v>560</v>
      </c>
      <c r="C96" s="244">
        <v>35</v>
      </c>
      <c r="D96" s="244" t="s">
        <v>620</v>
      </c>
      <c r="E96" s="241">
        <v>1500000</v>
      </c>
      <c r="F96" s="244"/>
      <c r="G96" s="164">
        <f t="shared" si="8"/>
        <v>52500000</v>
      </c>
      <c r="H96" s="253"/>
    </row>
    <row r="97" spans="2:8" s="240" customFormat="1">
      <c r="B97" s="246" t="s">
        <v>569</v>
      </c>
      <c r="C97" s="244">
        <v>35</v>
      </c>
      <c r="D97" s="244" t="s">
        <v>620</v>
      </c>
      <c r="E97" s="241">
        <v>450000</v>
      </c>
      <c r="F97" s="244"/>
      <c r="G97" s="164">
        <f t="shared" si="8"/>
        <v>15750000</v>
      </c>
      <c r="H97" s="253"/>
    </row>
    <row r="98" spans="2:8" s="240" customFormat="1">
      <c r="B98" s="247" t="s">
        <v>637</v>
      </c>
      <c r="C98" s="244">
        <v>25</v>
      </c>
      <c r="D98" s="244" t="s">
        <v>620</v>
      </c>
      <c r="E98" s="241">
        <v>3000000</v>
      </c>
      <c r="F98" s="244"/>
      <c r="G98" s="164">
        <f t="shared" si="8"/>
        <v>75000000</v>
      </c>
      <c r="H98" s="253"/>
    </row>
    <row r="99" spans="2:8" s="240" customFormat="1">
      <c r="B99" s="246" t="s">
        <v>636</v>
      </c>
      <c r="C99" s="244">
        <f>C97</f>
        <v>35</v>
      </c>
      <c r="D99" s="243" t="s">
        <v>620</v>
      </c>
      <c r="E99" s="164">
        <v>900000</v>
      </c>
      <c r="F99" s="244"/>
      <c r="G99" s="164">
        <f t="shared" si="8"/>
        <v>31500000</v>
      </c>
      <c r="H99" s="253"/>
    </row>
    <row r="100" spans="2:8" s="240" customFormat="1">
      <c r="B100" s="59" t="s">
        <v>635</v>
      </c>
      <c r="C100" s="244">
        <v>25</v>
      </c>
      <c r="D100" s="244" t="s">
        <v>549</v>
      </c>
      <c r="E100" s="164">
        <v>400000</v>
      </c>
      <c r="F100" s="244"/>
      <c r="G100" s="164">
        <f t="shared" si="8"/>
        <v>10000000</v>
      </c>
      <c r="H100" s="253"/>
    </row>
    <row r="101" spans="2:8">
      <c r="B101" s="245" t="s">
        <v>634</v>
      </c>
      <c r="C101" s="244">
        <f>4</f>
        <v>4</v>
      </c>
      <c r="D101" s="243" t="s">
        <v>549</v>
      </c>
      <c r="E101" s="164">
        <v>25000000</v>
      </c>
      <c r="F101" s="244"/>
      <c r="G101" s="164">
        <f t="shared" si="8"/>
        <v>100000000</v>
      </c>
      <c r="H101" s="253"/>
    </row>
    <row r="102" spans="2:8">
      <c r="B102" s="245" t="s">
        <v>311</v>
      </c>
      <c r="C102" s="244">
        <v>7</v>
      </c>
      <c r="D102" s="243" t="s">
        <v>549</v>
      </c>
      <c r="E102" s="164">
        <v>15000000</v>
      </c>
      <c r="F102" s="244"/>
      <c r="G102" s="164">
        <f t="shared" si="8"/>
        <v>105000000</v>
      </c>
      <c r="H102" s="253"/>
    </row>
    <row r="103" spans="2:8" s="592" customFormat="1">
      <c r="B103" s="245" t="s">
        <v>633</v>
      </c>
      <c r="C103" s="244">
        <v>7</v>
      </c>
      <c r="D103" s="243" t="s">
        <v>549</v>
      </c>
      <c r="E103" s="609">
        <v>17110508.080000002</v>
      </c>
      <c r="F103" s="242"/>
      <c r="G103" s="164">
        <f t="shared" si="8"/>
        <v>119773556.56000002</v>
      </c>
      <c r="H103" s="253"/>
    </row>
    <row r="104" spans="2:8" s="592" customFormat="1">
      <c r="B104" s="245" t="s">
        <v>632</v>
      </c>
      <c r="C104" s="244">
        <v>14</v>
      </c>
      <c r="D104" s="243" t="s">
        <v>549</v>
      </c>
      <c r="E104" s="164">
        <v>21000000</v>
      </c>
      <c r="F104" s="242"/>
      <c r="G104" s="164">
        <f t="shared" si="8"/>
        <v>294000000</v>
      </c>
      <c r="H104" s="253"/>
    </row>
    <row r="105" spans="2:8" s="592" customFormat="1">
      <c r="B105" s="245" t="s">
        <v>631</v>
      </c>
      <c r="C105" s="244">
        <v>7</v>
      </c>
      <c r="D105" s="243" t="s">
        <v>549</v>
      </c>
      <c r="E105" s="164">
        <v>15000000</v>
      </c>
      <c r="F105" s="242"/>
      <c r="G105" s="164">
        <f t="shared" si="8"/>
        <v>105000000</v>
      </c>
      <c r="H105" s="253"/>
    </row>
    <row r="106" spans="2:8" s="592" customFormat="1">
      <c r="B106" s="245" t="s">
        <v>580</v>
      </c>
      <c r="C106" s="244">
        <v>7</v>
      </c>
      <c r="D106" s="243" t="s">
        <v>549</v>
      </c>
      <c r="E106" s="164">
        <v>75000000</v>
      </c>
      <c r="F106" s="242"/>
      <c r="G106" s="164">
        <f t="shared" si="8"/>
        <v>525000000</v>
      </c>
      <c r="H106" s="253"/>
    </row>
    <row r="107" spans="2:8" s="592" customFormat="1">
      <c r="B107" s="245" t="s">
        <v>581</v>
      </c>
      <c r="C107" s="244">
        <v>7</v>
      </c>
      <c r="D107" s="243" t="s">
        <v>549</v>
      </c>
      <c r="E107" s="164">
        <v>55000000</v>
      </c>
      <c r="F107" s="242"/>
      <c r="G107" s="164">
        <f t="shared" si="8"/>
        <v>385000000</v>
      </c>
      <c r="H107" s="253"/>
    </row>
    <row r="108" spans="2:8">
      <c r="B108" s="606" t="s">
        <v>571</v>
      </c>
      <c r="C108" s="606">
        <v>5</v>
      </c>
      <c r="D108" s="606" t="s">
        <v>549</v>
      </c>
      <c r="E108" s="164">
        <v>5464476</v>
      </c>
      <c r="F108" s="606">
        <v>12</v>
      </c>
      <c r="G108" s="164">
        <f>C108*E108*F108</f>
        <v>327868560</v>
      </c>
      <c r="H108" s="253"/>
    </row>
    <row r="109" spans="2:8">
      <c r="B109" s="606" t="s">
        <v>572</v>
      </c>
      <c r="C109" s="606">
        <v>10</v>
      </c>
      <c r="D109" s="606" t="s">
        <v>549</v>
      </c>
      <c r="E109" s="164">
        <v>2500000</v>
      </c>
      <c r="F109" s="606"/>
      <c r="G109" s="164">
        <f t="shared" si="8"/>
        <v>25000000</v>
      </c>
      <c r="H109" s="253"/>
    </row>
    <row r="110" spans="2:8">
      <c r="B110" s="606" t="s">
        <v>630</v>
      </c>
      <c r="C110" s="606">
        <v>7</v>
      </c>
      <c r="D110" s="606" t="s">
        <v>549</v>
      </c>
      <c r="E110" s="164">
        <v>2732236</v>
      </c>
      <c r="F110" s="606">
        <v>10</v>
      </c>
      <c r="G110" s="164">
        <f>C110*E110*F110</f>
        <v>191256520</v>
      </c>
      <c r="H110" s="253"/>
    </row>
    <row r="111" spans="2:8">
      <c r="B111" s="606" t="s">
        <v>629</v>
      </c>
      <c r="C111" s="606">
        <f>C110</f>
        <v>7</v>
      </c>
      <c r="D111" s="606" t="s">
        <v>549</v>
      </c>
      <c r="E111" s="164">
        <v>1000000</v>
      </c>
      <c r="F111" s="606">
        <v>10</v>
      </c>
      <c r="G111" s="164">
        <f>C111*E111*F111</f>
        <v>70000000</v>
      </c>
      <c r="H111" s="163"/>
    </row>
    <row r="112" spans="2:8" ht="15">
      <c r="B112" s="616" t="s">
        <v>610</v>
      </c>
      <c r="C112" s="617"/>
      <c r="D112" s="617"/>
      <c r="E112" s="618"/>
      <c r="F112" s="617"/>
      <c r="G112" s="608" t="s">
        <v>573</v>
      </c>
      <c r="H112" s="210" t="s">
        <v>628</v>
      </c>
    </row>
    <row r="113" spans="2:8" ht="15">
      <c r="B113" s="619" t="s">
        <v>552</v>
      </c>
      <c r="C113" s="620"/>
      <c r="D113" s="620"/>
      <c r="E113" s="621"/>
      <c r="F113" s="620"/>
      <c r="G113" s="583">
        <f>SUM(G86:G111)</f>
        <v>3574718636.5599999</v>
      </c>
      <c r="H113" s="583">
        <f>G113/12</f>
        <v>297893219.71333331</v>
      </c>
    </row>
    <row r="114" spans="2:8" s="592" customFormat="1" ht="239.25" customHeight="1">
      <c r="B114" s="624" t="s">
        <v>1108</v>
      </c>
      <c r="C114" s="179"/>
      <c r="D114" s="179"/>
      <c r="E114" s="179"/>
      <c r="F114" s="179"/>
      <c r="G114" s="179"/>
      <c r="H114" s="590"/>
    </row>
    <row r="115" spans="2:8">
      <c r="F115" s="592"/>
      <c r="G115" s="592"/>
    </row>
    <row r="116" spans="2:8">
      <c r="B116" s="592"/>
      <c r="C116" s="592"/>
      <c r="D116" s="592"/>
      <c r="E116" s="592"/>
    </row>
    <row r="117" spans="2:8">
      <c r="B117" s="592"/>
      <c r="C117" s="592"/>
      <c r="D117" s="592"/>
      <c r="E117" s="592"/>
    </row>
    <row r="118" spans="2:8">
      <c r="B118" s="592"/>
      <c r="C118" s="592"/>
      <c r="D118" s="592"/>
      <c r="E118" s="592"/>
    </row>
  </sheetData>
  <sheetProtection password="E983" sheet="1" objects="1" scenarios="1" selectLockedCells="1" selectUnlockedCells="1"/>
  <mergeCells count="4">
    <mergeCell ref="B13:G13"/>
    <mergeCell ref="B47:G47"/>
    <mergeCell ref="B48:G48"/>
    <mergeCell ref="B84:G8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89"/>
  <sheetViews>
    <sheetView showGridLines="0" zoomScale="70" zoomScaleNormal="70" workbookViewId="0">
      <selection activeCell="B1" sqref="B1"/>
    </sheetView>
  </sheetViews>
  <sheetFormatPr baseColWidth="10" defaultColWidth="9.875" defaultRowHeight="14.25"/>
  <cols>
    <col min="1" max="1" width="6.25" style="4" customWidth="1"/>
    <col min="2" max="2" width="70.625" style="4" customWidth="1"/>
    <col min="3" max="4" width="18.125" style="4" customWidth="1"/>
    <col min="5" max="5" width="18.375" style="4" bestFit="1" customWidth="1"/>
    <col min="6" max="6" width="20.625" style="4" customWidth="1"/>
    <col min="7" max="24" width="20.875" style="4" bestFit="1" customWidth="1"/>
    <col min="25" max="25" width="23.5" style="4" bestFit="1" customWidth="1"/>
    <col min="26" max="26" width="19.5" style="4" bestFit="1" customWidth="1"/>
    <col min="27" max="27" width="17.25" style="4" bestFit="1" customWidth="1"/>
    <col min="28" max="28" width="16.875" style="4" customWidth="1"/>
    <col min="29" max="16384" width="9.875" style="4"/>
  </cols>
  <sheetData>
    <row r="2" spans="1:90" ht="15">
      <c r="B2" s="120" t="s">
        <v>601</v>
      </c>
    </row>
    <row r="3" spans="1:90" s="64" customFormat="1" ht="15">
      <c r="A3" s="84"/>
    </row>
    <row r="4" spans="1:90" ht="15">
      <c r="A4" s="363"/>
      <c r="B4" s="546" t="str">
        <f>Portafolio!C8</f>
        <v>4. Mejora de la eficiencia y competitividad en el procesamiento y la comercialización de carne bovina.</v>
      </c>
      <c r="C4" s="546"/>
      <c r="D4" s="546"/>
    </row>
    <row r="6" spans="1:90" ht="15">
      <c r="A6" s="64"/>
      <c r="E6" s="195">
        <v>1</v>
      </c>
      <c r="F6" s="195">
        <v>2</v>
      </c>
      <c r="G6" s="195">
        <v>3</v>
      </c>
      <c r="H6" s="195">
        <v>4</v>
      </c>
      <c r="I6" s="195">
        <v>5</v>
      </c>
      <c r="J6" s="195">
        <v>6</v>
      </c>
      <c r="K6" s="195">
        <v>7</v>
      </c>
      <c r="L6" s="195">
        <v>8</v>
      </c>
      <c r="M6" s="195">
        <v>9</v>
      </c>
      <c r="N6" s="195">
        <v>10</v>
      </c>
      <c r="O6" s="195">
        <v>11</v>
      </c>
      <c r="P6" s="195">
        <v>12</v>
      </c>
      <c r="Q6" s="195">
        <v>13</v>
      </c>
      <c r="R6" s="195">
        <v>14</v>
      </c>
      <c r="S6" s="195">
        <v>15</v>
      </c>
      <c r="T6" s="195">
        <v>16</v>
      </c>
      <c r="U6" s="195">
        <v>17</v>
      </c>
      <c r="V6" s="195">
        <v>18</v>
      </c>
      <c r="W6" s="195">
        <v>19</v>
      </c>
      <c r="X6" s="195">
        <v>20</v>
      </c>
      <c r="Y6" s="195" t="s">
        <v>73</v>
      </c>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row>
    <row r="7" spans="1:90" s="198" customFormat="1" ht="30">
      <c r="A7" s="64"/>
      <c r="B7" s="196" t="s">
        <v>68</v>
      </c>
      <c r="C7" s="598" t="s">
        <v>1043</v>
      </c>
      <c r="D7" s="166" t="s">
        <v>543</v>
      </c>
      <c r="E7" s="197">
        <f t="shared" ref="E7:Y7" si="0">SUM(E8:E9)</f>
        <v>0</v>
      </c>
      <c r="F7" s="197">
        <f>SUM(F8:F9)</f>
        <v>1631842853.75</v>
      </c>
      <c r="G7" s="197">
        <f t="shared" ref="G7:X7" si="1">SUM(G8:G9)</f>
        <v>9791057122.5</v>
      </c>
      <c r="H7" s="197">
        <f t="shared" si="1"/>
        <v>67982157122.5</v>
      </c>
      <c r="I7" s="197">
        <f t="shared" si="1"/>
        <v>67982157122.5</v>
      </c>
      <c r="J7" s="197">
        <f t="shared" si="1"/>
        <v>67982157122.5</v>
      </c>
      <c r="K7" s="197">
        <f t="shared" si="1"/>
        <v>74282157122.5</v>
      </c>
      <c r="L7" s="197">
        <f t="shared" si="1"/>
        <v>67982157122.5</v>
      </c>
      <c r="M7" s="197">
        <f t="shared" si="1"/>
        <v>67982157122.5</v>
      </c>
      <c r="N7" s="197">
        <f t="shared" si="1"/>
        <v>67982157122.5</v>
      </c>
      <c r="O7" s="197">
        <f t="shared" si="1"/>
        <v>67982157122.5</v>
      </c>
      <c r="P7" s="197">
        <f t="shared" si="1"/>
        <v>74282157122.5</v>
      </c>
      <c r="Q7" s="197">
        <f t="shared" si="1"/>
        <v>67982157122.5</v>
      </c>
      <c r="R7" s="197">
        <f t="shared" si="1"/>
        <v>67982157122.5</v>
      </c>
      <c r="S7" s="197">
        <f t="shared" si="1"/>
        <v>67982157122.5</v>
      </c>
      <c r="T7" s="197">
        <f t="shared" si="1"/>
        <v>67982157122.5</v>
      </c>
      <c r="U7" s="197">
        <f t="shared" si="1"/>
        <v>74282157122.5</v>
      </c>
      <c r="V7" s="197">
        <f t="shared" si="1"/>
        <v>67982157122.5</v>
      </c>
      <c r="W7" s="197">
        <f t="shared" si="1"/>
        <v>67982157122.5</v>
      </c>
      <c r="X7" s="197">
        <f t="shared" si="1"/>
        <v>67982157122.5</v>
      </c>
      <c r="Y7" s="197">
        <f t="shared" si="0"/>
        <v>1186019571058.75</v>
      </c>
      <c r="Z7" s="851"/>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row>
    <row r="8" spans="1:90" s="169" customFormat="1" ht="35.450000000000003" customHeight="1">
      <c r="A8" s="64"/>
      <c r="B8" s="199" t="str">
        <f>Portafolio!D8</f>
        <v>4.1. Desarrollo de asistencia técnica y extensión agroindustrial básica en los eslabones del procesamiento y la comercialización.</v>
      </c>
      <c r="C8" s="200" t="s">
        <v>786</v>
      </c>
      <c r="D8" s="200" t="s">
        <v>740</v>
      </c>
      <c r="E8" s="201"/>
      <c r="F8" s="202">
        <f>H40*2</f>
        <v>495706757.91666669</v>
      </c>
      <c r="G8" s="203">
        <f>G40</f>
        <v>2974240547.5</v>
      </c>
      <c r="H8" s="203">
        <f>G40+G41</f>
        <v>18346240547.5</v>
      </c>
      <c r="I8" s="203">
        <f t="shared" ref="I8:Q8" si="2">H8</f>
        <v>18346240547.5</v>
      </c>
      <c r="J8" s="203">
        <f t="shared" si="2"/>
        <v>18346240547.5</v>
      </c>
      <c r="K8" s="203">
        <f t="shared" si="2"/>
        <v>18346240547.5</v>
      </c>
      <c r="L8" s="203">
        <f t="shared" si="2"/>
        <v>18346240547.5</v>
      </c>
      <c r="M8" s="203">
        <f t="shared" si="2"/>
        <v>18346240547.5</v>
      </c>
      <c r="N8" s="203">
        <f t="shared" si="2"/>
        <v>18346240547.5</v>
      </c>
      <c r="O8" s="203">
        <f t="shared" si="2"/>
        <v>18346240547.5</v>
      </c>
      <c r="P8" s="203">
        <f t="shared" si="2"/>
        <v>18346240547.5</v>
      </c>
      <c r="Q8" s="203">
        <f t="shared" si="2"/>
        <v>18346240547.5</v>
      </c>
      <c r="R8" s="203">
        <f>G40+G41</f>
        <v>18346240547.5</v>
      </c>
      <c r="S8" s="203">
        <f t="shared" ref="S8:X8" si="3">R8</f>
        <v>18346240547.5</v>
      </c>
      <c r="T8" s="203">
        <f t="shared" si="3"/>
        <v>18346240547.5</v>
      </c>
      <c r="U8" s="203">
        <f t="shared" si="3"/>
        <v>18346240547.5</v>
      </c>
      <c r="V8" s="203">
        <f t="shared" si="3"/>
        <v>18346240547.5</v>
      </c>
      <c r="W8" s="203">
        <f t="shared" si="3"/>
        <v>18346240547.5</v>
      </c>
      <c r="X8" s="203">
        <f t="shared" si="3"/>
        <v>18346240547.5</v>
      </c>
      <c r="Y8" s="362">
        <f>SUM(E8:X8)</f>
        <v>315356036612.91669</v>
      </c>
    </row>
    <row r="9" spans="1:90" s="771" customFormat="1" ht="48" customHeight="1">
      <c r="A9" s="768"/>
      <c r="B9" s="786" t="str">
        <f>Portafolio!D9</f>
        <v>4.2. Fortalecimiento de la gestión empresarial en los eslabones del procesamiento y la comercialización.</v>
      </c>
      <c r="C9" s="200" t="s">
        <v>786</v>
      </c>
      <c r="D9" s="200" t="s">
        <v>740</v>
      </c>
      <c r="E9" s="201"/>
      <c r="F9" s="787">
        <f>H84*2</f>
        <v>1136136095.8333333</v>
      </c>
      <c r="G9" s="788">
        <f>G84</f>
        <v>6816816575</v>
      </c>
      <c r="H9" s="788">
        <f>G85+G84</f>
        <v>49635916575</v>
      </c>
      <c r="I9" s="788">
        <f>H9</f>
        <v>49635916575</v>
      </c>
      <c r="J9" s="788">
        <f>I9</f>
        <v>49635916575</v>
      </c>
      <c r="K9" s="788">
        <f>J9+G70</f>
        <v>55935916575</v>
      </c>
      <c r="L9" s="788">
        <f>+J9</f>
        <v>49635916575</v>
      </c>
      <c r="M9" s="788">
        <f>L9</f>
        <v>49635916575</v>
      </c>
      <c r="N9" s="788">
        <f>M9</f>
        <v>49635916575</v>
      </c>
      <c r="O9" s="788">
        <f>N9</f>
        <v>49635916575</v>
      </c>
      <c r="P9" s="788">
        <f>+K9</f>
        <v>55935916575</v>
      </c>
      <c r="Q9" s="788">
        <f>+O9</f>
        <v>49635916575</v>
      </c>
      <c r="R9" s="788">
        <f>Q9</f>
        <v>49635916575</v>
      </c>
      <c r="S9" s="788">
        <f>R9</f>
        <v>49635916575</v>
      </c>
      <c r="T9" s="788">
        <f>S9</f>
        <v>49635916575</v>
      </c>
      <c r="U9" s="788">
        <f>+P9</f>
        <v>55935916575</v>
      </c>
      <c r="V9" s="788">
        <f>+T9</f>
        <v>49635916575</v>
      </c>
      <c r="W9" s="788">
        <f>V9</f>
        <v>49635916575</v>
      </c>
      <c r="X9" s="788">
        <f>W9</f>
        <v>49635916575</v>
      </c>
      <c r="Y9" s="789">
        <f>SUM(E9:X9)</f>
        <v>870663534445.83337</v>
      </c>
      <c r="Z9" s="790"/>
    </row>
    <row r="10" spans="1:90" s="101" customFormat="1" ht="15">
      <c r="A10" s="4"/>
      <c r="B10" s="165" t="s">
        <v>73</v>
      </c>
      <c r="C10" s="165"/>
      <c r="D10" s="165"/>
      <c r="E10" s="204">
        <f t="shared" ref="E10:Y10" si="4">SUM(E8:E9)</f>
        <v>0</v>
      </c>
      <c r="F10" s="204">
        <f>SUM(F8:F9)</f>
        <v>1631842853.75</v>
      </c>
      <c r="G10" s="204">
        <f t="shared" si="4"/>
        <v>9791057122.5</v>
      </c>
      <c r="H10" s="204">
        <f t="shared" si="4"/>
        <v>67982157122.5</v>
      </c>
      <c r="I10" s="204">
        <f t="shared" si="4"/>
        <v>67982157122.5</v>
      </c>
      <c r="J10" s="204">
        <f t="shared" si="4"/>
        <v>67982157122.5</v>
      </c>
      <c r="K10" s="204">
        <f t="shared" si="4"/>
        <v>74282157122.5</v>
      </c>
      <c r="L10" s="204">
        <f t="shared" si="4"/>
        <v>67982157122.5</v>
      </c>
      <c r="M10" s="204">
        <f t="shared" si="4"/>
        <v>67982157122.5</v>
      </c>
      <c r="N10" s="204">
        <f t="shared" si="4"/>
        <v>67982157122.5</v>
      </c>
      <c r="O10" s="204">
        <f t="shared" si="4"/>
        <v>67982157122.5</v>
      </c>
      <c r="P10" s="204">
        <f t="shared" si="4"/>
        <v>74282157122.5</v>
      </c>
      <c r="Q10" s="204">
        <f t="shared" si="4"/>
        <v>67982157122.5</v>
      </c>
      <c r="R10" s="204">
        <f t="shared" si="4"/>
        <v>67982157122.5</v>
      </c>
      <c r="S10" s="204">
        <f t="shared" si="4"/>
        <v>67982157122.5</v>
      </c>
      <c r="T10" s="204">
        <f t="shared" si="4"/>
        <v>67982157122.5</v>
      </c>
      <c r="U10" s="204">
        <f t="shared" si="4"/>
        <v>74282157122.5</v>
      </c>
      <c r="V10" s="204">
        <f t="shared" si="4"/>
        <v>67982157122.5</v>
      </c>
      <c r="W10" s="204">
        <f t="shared" si="4"/>
        <v>67982157122.5</v>
      </c>
      <c r="X10" s="204">
        <f t="shared" si="4"/>
        <v>67982157122.5</v>
      </c>
      <c r="Y10" s="204">
        <f t="shared" si="4"/>
        <v>1186019571058.75</v>
      </c>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row>
    <row r="11" spans="1:90">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row>
    <row r="12" spans="1:90">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row>
    <row r="13" spans="1:90" s="64" customFormat="1" ht="15.75">
      <c r="B13" s="1083" t="str">
        <f>B8</f>
        <v>4.1. Desarrollo de asistencia técnica y extensión agroindustrial básica en los eslabones del procesamiento y la comercialización.</v>
      </c>
      <c r="C13" s="1082"/>
      <c r="D13" s="1082"/>
      <c r="E13" s="1082"/>
      <c r="F13" s="1082"/>
      <c r="G13" s="1082"/>
      <c r="H13" s="345"/>
      <c r="I13" s="205"/>
      <c r="X13" s="171"/>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row>
    <row r="14" spans="1:90" s="64" customFormat="1" ht="15">
      <c r="B14" s="361"/>
      <c r="C14" s="361"/>
      <c r="D14" s="361"/>
      <c r="E14" s="361"/>
      <c r="F14" s="361"/>
      <c r="G14" s="361"/>
      <c r="X14" s="171"/>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row>
    <row r="15" spans="1:90" ht="15">
      <c r="B15" s="206" t="s">
        <v>544</v>
      </c>
      <c r="C15" s="206" t="s">
        <v>300</v>
      </c>
      <c r="D15" s="206" t="s">
        <v>507</v>
      </c>
      <c r="E15" s="206" t="s">
        <v>190</v>
      </c>
      <c r="F15" s="206" t="s">
        <v>546</v>
      </c>
      <c r="G15" s="251" t="s">
        <v>547</v>
      </c>
      <c r="H15" s="64"/>
      <c r="I15" s="64"/>
      <c r="J15" s="64"/>
    </row>
    <row r="16" spans="1:90">
      <c r="B16" s="45" t="s">
        <v>548</v>
      </c>
      <c r="C16" s="45">
        <v>12</v>
      </c>
      <c r="D16" s="45" t="s">
        <v>549</v>
      </c>
      <c r="E16" s="164">
        <v>1000000</v>
      </c>
      <c r="F16" s="45"/>
      <c r="G16" s="164">
        <f>C16*E16</f>
        <v>12000000</v>
      </c>
      <c r="H16" s="64"/>
      <c r="I16" s="64"/>
      <c r="J16" s="64"/>
    </row>
    <row r="17" spans="1:10">
      <c r="B17" s="45" t="s">
        <v>550</v>
      </c>
      <c r="C17" s="45">
        <v>12</v>
      </c>
      <c r="D17" s="45" t="s">
        <v>549</v>
      </c>
      <c r="E17" s="164">
        <v>100000</v>
      </c>
      <c r="F17" s="45"/>
      <c r="G17" s="164">
        <f t="shared" ref="G17:G32" si="5">C17*E17</f>
        <v>1200000</v>
      </c>
      <c r="H17" s="64"/>
      <c r="I17" s="64"/>
      <c r="J17" s="64"/>
    </row>
    <row r="18" spans="1:10">
      <c r="B18" s="45" t="s">
        <v>565</v>
      </c>
      <c r="C18" s="45">
        <v>4</v>
      </c>
      <c r="D18" s="45" t="s">
        <v>549</v>
      </c>
      <c r="E18" s="164">
        <v>5000000</v>
      </c>
      <c r="F18" s="45"/>
      <c r="G18" s="164">
        <f t="shared" si="5"/>
        <v>20000000</v>
      </c>
      <c r="H18" s="64"/>
      <c r="I18" s="64"/>
      <c r="J18" s="64"/>
    </row>
    <row r="19" spans="1:10">
      <c r="B19" s="45" t="s">
        <v>566</v>
      </c>
      <c r="C19" s="45">
        <v>25</v>
      </c>
      <c r="D19" s="45" t="s">
        <v>549</v>
      </c>
      <c r="E19" s="164">
        <v>5700000</v>
      </c>
      <c r="F19" s="45"/>
      <c r="G19" s="164">
        <f t="shared" si="5"/>
        <v>142500000</v>
      </c>
      <c r="H19" s="64"/>
      <c r="I19" s="64"/>
      <c r="J19" s="64"/>
    </row>
    <row r="20" spans="1:10" s="240" customFormat="1">
      <c r="A20" s="250"/>
      <c r="B20" s="244" t="s">
        <v>640</v>
      </c>
      <c r="C20" s="244">
        <v>25</v>
      </c>
      <c r="D20" s="244" t="s">
        <v>549</v>
      </c>
      <c r="E20" s="241">
        <v>570000</v>
      </c>
      <c r="F20" s="244"/>
      <c r="G20" s="164">
        <f t="shared" si="5"/>
        <v>14250000</v>
      </c>
      <c r="H20" s="64"/>
      <c r="I20" s="64"/>
      <c r="J20" s="64"/>
    </row>
    <row r="21" spans="1:10">
      <c r="B21" s="41" t="s">
        <v>297</v>
      </c>
      <c r="C21" s="39">
        <v>7</v>
      </c>
      <c r="D21" s="39" t="s">
        <v>549</v>
      </c>
      <c r="E21" s="207">
        <v>20000000</v>
      </c>
      <c r="F21" s="39"/>
      <c r="G21" s="164">
        <f t="shared" si="5"/>
        <v>140000000</v>
      </c>
      <c r="H21" s="64"/>
      <c r="I21" s="64"/>
      <c r="J21" s="64"/>
    </row>
    <row r="22" spans="1:10" s="240" customFormat="1">
      <c r="A22" s="250"/>
      <c r="B22" s="242" t="s">
        <v>655</v>
      </c>
      <c r="C22" s="244">
        <f>25*2</f>
        <v>50</v>
      </c>
      <c r="D22" s="244" t="s">
        <v>549</v>
      </c>
      <c r="E22" s="241">
        <v>1100000</v>
      </c>
      <c r="F22" s="244"/>
      <c r="G22" s="164">
        <f t="shared" si="5"/>
        <v>55000000</v>
      </c>
      <c r="H22" s="64"/>
      <c r="I22" s="64"/>
      <c r="J22" s="64"/>
    </row>
    <row r="23" spans="1:10" s="240" customFormat="1">
      <c r="A23" s="250"/>
      <c r="B23" s="244" t="s">
        <v>654</v>
      </c>
      <c r="C23" s="244">
        <v>50</v>
      </c>
      <c r="D23" s="244" t="s">
        <v>549</v>
      </c>
      <c r="E23" s="241">
        <v>6000000</v>
      </c>
      <c r="F23" s="244"/>
      <c r="G23" s="164">
        <f t="shared" si="5"/>
        <v>300000000</v>
      </c>
      <c r="H23" s="64"/>
      <c r="I23" s="64"/>
      <c r="J23" s="64"/>
    </row>
    <row r="24" spans="1:10" s="240" customFormat="1">
      <c r="B24" s="246" t="s">
        <v>558</v>
      </c>
      <c r="C24" s="244">
        <v>50</v>
      </c>
      <c r="D24" s="243" t="s">
        <v>568</v>
      </c>
      <c r="E24" s="241">
        <v>9000000</v>
      </c>
      <c r="F24" s="244"/>
      <c r="G24" s="164">
        <f t="shared" si="5"/>
        <v>450000000</v>
      </c>
      <c r="H24" s="64"/>
      <c r="I24" s="64"/>
      <c r="J24" s="64"/>
    </row>
    <row r="25" spans="1:10" s="240" customFormat="1">
      <c r="B25" s="246" t="s">
        <v>559</v>
      </c>
      <c r="C25" s="244">
        <v>50</v>
      </c>
      <c r="D25" s="243" t="s">
        <v>568</v>
      </c>
      <c r="E25" s="612">
        <v>2700000</v>
      </c>
      <c r="F25" s="244"/>
      <c r="G25" s="164">
        <f t="shared" si="5"/>
        <v>135000000</v>
      </c>
      <c r="H25" s="64"/>
      <c r="I25" s="64"/>
      <c r="J25" s="64"/>
    </row>
    <row r="26" spans="1:10" s="240" customFormat="1">
      <c r="B26" s="246" t="s">
        <v>560</v>
      </c>
      <c r="C26" s="244">
        <v>50</v>
      </c>
      <c r="D26" s="244" t="s">
        <v>620</v>
      </c>
      <c r="E26" s="612">
        <v>1500000</v>
      </c>
      <c r="F26" s="244"/>
      <c r="G26" s="164">
        <f t="shared" si="5"/>
        <v>75000000</v>
      </c>
      <c r="H26" s="64"/>
      <c r="I26" s="64"/>
      <c r="J26" s="64"/>
    </row>
    <row r="27" spans="1:10" s="240" customFormat="1">
      <c r="B27" s="246" t="s">
        <v>569</v>
      </c>
      <c r="C27" s="244">
        <v>50</v>
      </c>
      <c r="D27" s="244" t="s">
        <v>620</v>
      </c>
      <c r="E27" s="612">
        <v>450000</v>
      </c>
      <c r="F27" s="244"/>
      <c r="G27" s="164">
        <f t="shared" si="5"/>
        <v>22500000</v>
      </c>
      <c r="H27" s="64"/>
      <c r="I27" s="64"/>
      <c r="J27" s="64"/>
    </row>
    <row r="28" spans="1:10" s="240" customFormat="1">
      <c r="B28" s="247" t="s">
        <v>637</v>
      </c>
      <c r="C28" s="45">
        <f>C27</f>
        <v>50</v>
      </c>
      <c r="D28" s="244" t="s">
        <v>620</v>
      </c>
      <c r="E28" s="612">
        <v>3000000</v>
      </c>
      <c r="F28" s="244"/>
      <c r="G28" s="164">
        <f t="shared" si="5"/>
        <v>150000000</v>
      </c>
      <c r="H28" s="64"/>
      <c r="I28" s="64"/>
      <c r="J28" s="64"/>
    </row>
    <row r="29" spans="1:10" s="240" customFormat="1">
      <c r="B29" s="246" t="s">
        <v>636</v>
      </c>
      <c r="C29" s="45">
        <f>C27</f>
        <v>50</v>
      </c>
      <c r="D29" s="243" t="s">
        <v>620</v>
      </c>
      <c r="E29" s="612">
        <v>900000</v>
      </c>
      <c r="F29" s="244"/>
      <c r="G29" s="164">
        <f t="shared" si="5"/>
        <v>45000000</v>
      </c>
      <c r="H29" s="64"/>
      <c r="I29" s="64"/>
      <c r="J29" s="64"/>
    </row>
    <row r="30" spans="1:10">
      <c r="B30" s="244" t="s">
        <v>264</v>
      </c>
      <c r="C30" s="45">
        <v>25</v>
      </c>
      <c r="D30" s="244" t="s">
        <v>549</v>
      </c>
      <c r="E30" s="612">
        <v>400000</v>
      </c>
      <c r="F30" s="244"/>
      <c r="G30" s="164">
        <f t="shared" si="5"/>
        <v>10000000</v>
      </c>
      <c r="H30" s="64"/>
      <c r="I30" s="64"/>
      <c r="J30" s="64"/>
    </row>
    <row r="31" spans="1:10">
      <c r="B31" s="45" t="s">
        <v>571</v>
      </c>
      <c r="C31" s="45">
        <v>5</v>
      </c>
      <c r="D31" s="45" t="s">
        <v>549</v>
      </c>
      <c r="E31" s="609">
        <v>5464476</v>
      </c>
      <c r="F31" s="45">
        <v>12</v>
      </c>
      <c r="G31" s="164">
        <f>C31*E31*F31</f>
        <v>327868560</v>
      </c>
      <c r="H31" s="64"/>
      <c r="I31" s="64"/>
      <c r="J31" s="64"/>
    </row>
    <row r="32" spans="1:10">
      <c r="B32" s="45" t="s">
        <v>572</v>
      </c>
      <c r="C32" s="45">
        <v>7</v>
      </c>
      <c r="D32" s="45" t="s">
        <v>549</v>
      </c>
      <c r="E32" s="609">
        <v>2781462.5</v>
      </c>
      <c r="F32" s="45"/>
      <c r="G32" s="164">
        <f t="shared" si="5"/>
        <v>19470237.5</v>
      </c>
      <c r="H32" s="64"/>
      <c r="I32" s="64"/>
      <c r="J32" s="64"/>
    </row>
    <row r="33" spans="1:71">
      <c r="B33" s="45" t="s">
        <v>630</v>
      </c>
      <c r="C33" s="45">
        <v>25</v>
      </c>
      <c r="D33" s="45" t="s">
        <v>549</v>
      </c>
      <c r="E33" s="609">
        <v>2732236</v>
      </c>
      <c r="F33" s="164">
        <v>10</v>
      </c>
      <c r="G33" s="164">
        <f>C33*E33*F33</f>
        <v>683059000</v>
      </c>
      <c r="H33" s="64"/>
      <c r="I33" s="64"/>
      <c r="J33" s="64"/>
    </row>
    <row r="34" spans="1:71">
      <c r="B34" s="45" t="s">
        <v>629</v>
      </c>
      <c r="C34" s="45">
        <v>25</v>
      </c>
      <c r="D34" s="45" t="s">
        <v>549</v>
      </c>
      <c r="E34" s="609">
        <v>1485571</v>
      </c>
      <c r="F34" s="164">
        <v>10</v>
      </c>
      <c r="G34" s="164">
        <f t="shared" ref="G34:G38" si="6">C34*E34*F34</f>
        <v>371392750</v>
      </c>
      <c r="H34" s="64"/>
      <c r="I34" s="64"/>
      <c r="J34" s="64"/>
    </row>
    <row r="35" spans="1:71">
      <c r="B35" s="409" t="s">
        <v>931</v>
      </c>
      <c r="C35" s="115">
        <v>7</v>
      </c>
      <c r="D35" s="409" t="s">
        <v>549</v>
      </c>
      <c r="E35" s="610">
        <v>9000000000</v>
      </c>
      <c r="F35" s="410">
        <v>0.1</v>
      </c>
      <c r="G35" s="164">
        <f t="shared" si="6"/>
        <v>6300000000</v>
      </c>
      <c r="H35" s="64"/>
      <c r="I35" s="64"/>
      <c r="J35" s="64"/>
    </row>
    <row r="36" spans="1:71" s="64" customFormat="1">
      <c r="B36" s="409" t="s">
        <v>1096</v>
      </c>
      <c r="C36" s="115">
        <v>35</v>
      </c>
      <c r="D36" s="409" t="s">
        <v>549</v>
      </c>
      <c r="E36" s="610">
        <v>2000000000</v>
      </c>
      <c r="F36" s="410">
        <v>0.1</v>
      </c>
      <c r="G36" s="164">
        <f t="shared" si="6"/>
        <v>7000000000</v>
      </c>
    </row>
    <row r="37" spans="1:71" s="64" customFormat="1">
      <c r="A37" s="182"/>
      <c r="B37" s="411" t="s">
        <v>932</v>
      </c>
      <c r="C37" s="115">
        <v>35</v>
      </c>
      <c r="D37" s="411" t="s">
        <v>549</v>
      </c>
      <c r="E37" s="610">
        <v>320000000</v>
      </c>
      <c r="F37" s="412">
        <v>0.1</v>
      </c>
      <c r="G37" s="164">
        <f t="shared" si="6"/>
        <v>1120000000</v>
      </c>
    </row>
    <row r="38" spans="1:71">
      <c r="B38" s="409" t="s">
        <v>1097</v>
      </c>
      <c r="C38" s="115">
        <v>35</v>
      </c>
      <c r="D38" s="409" t="s">
        <v>549</v>
      </c>
      <c r="E38" s="610">
        <v>272000000</v>
      </c>
      <c r="F38" s="410">
        <v>0.1</v>
      </c>
      <c r="G38" s="164">
        <f t="shared" si="6"/>
        <v>952000000</v>
      </c>
      <c r="H38" s="64"/>
      <c r="I38" s="64"/>
      <c r="J38" s="64"/>
    </row>
    <row r="39" spans="1:71" ht="15">
      <c r="B39" s="209" t="s">
        <v>610</v>
      </c>
      <c r="C39" s="122"/>
      <c r="D39" s="122"/>
      <c r="E39" s="190"/>
      <c r="F39" s="122"/>
      <c r="G39" s="187" t="s">
        <v>551</v>
      </c>
      <c r="H39" s="184" t="s">
        <v>628</v>
      </c>
      <c r="I39" s="64"/>
      <c r="J39" s="64"/>
    </row>
    <row r="40" spans="1:71" ht="15">
      <c r="B40" s="175" t="s">
        <v>739</v>
      </c>
      <c r="C40" s="176"/>
      <c r="D40" s="176"/>
      <c r="E40" s="177"/>
      <c r="F40" s="176"/>
      <c r="G40" s="184">
        <f>SUM(G16:G34)</f>
        <v>2974240547.5</v>
      </c>
      <c r="H40" s="184">
        <f>G40/12</f>
        <v>247853378.95833334</v>
      </c>
      <c r="I40" s="64"/>
      <c r="J40" s="64"/>
    </row>
    <row r="41" spans="1:71" ht="15">
      <c r="B41" s="175" t="s">
        <v>738</v>
      </c>
      <c r="C41" s="358"/>
      <c r="D41" s="358"/>
      <c r="E41" s="357"/>
      <c r="F41" s="357"/>
      <c r="G41" s="356">
        <f>SUM(G35:G38)</f>
        <v>15372000000</v>
      </c>
      <c r="H41" s="64"/>
      <c r="I41" s="64"/>
      <c r="J41" s="64"/>
    </row>
    <row r="42" spans="1:71" s="64" customFormat="1" ht="228">
      <c r="B42" s="545" t="s">
        <v>1098</v>
      </c>
      <c r="C42" s="179"/>
      <c r="D42" s="179"/>
      <c r="E42" s="179"/>
      <c r="F42" s="179"/>
      <c r="G42" s="179"/>
    </row>
    <row r="43" spans="1:71" s="64" customFormat="1">
      <c r="B43" s="355"/>
      <c r="C43" s="258"/>
      <c r="D43" s="258"/>
      <c r="E43" s="258"/>
      <c r="F43" s="258"/>
      <c r="G43" s="258"/>
      <c r="H43" s="354"/>
    </row>
    <row r="44" spans="1:71" s="64" customFormat="1" ht="15.75">
      <c r="B44" s="1083"/>
      <c r="C44" s="1082"/>
      <c r="D44" s="1082"/>
      <c r="E44" s="1082"/>
      <c r="F44" s="1082"/>
      <c r="G44" s="1082"/>
      <c r="I44" s="205"/>
      <c r="X44" s="171"/>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row>
    <row r="45" spans="1:71" ht="27.6" customHeight="1">
      <c r="B45" s="1084" t="str">
        <f>B9</f>
        <v>4.2. Fortalecimiento de la gestión empresarial en los eslabones del procesamiento y la comercialización.</v>
      </c>
      <c r="C45" s="1085"/>
      <c r="D45" s="1085"/>
      <c r="E45" s="1085"/>
      <c r="F45" s="1085"/>
      <c r="G45" s="1085"/>
      <c r="H45" s="64"/>
      <c r="I45" s="64"/>
    </row>
    <row r="46" spans="1:71" ht="15.95" customHeight="1">
      <c r="B46" s="206" t="s">
        <v>544</v>
      </c>
      <c r="C46" s="206" t="s">
        <v>300</v>
      </c>
      <c r="D46" s="206" t="s">
        <v>507</v>
      </c>
      <c r="E46" s="206" t="s">
        <v>190</v>
      </c>
      <c r="F46" s="206" t="s">
        <v>546</v>
      </c>
      <c r="G46" s="251" t="s">
        <v>547</v>
      </c>
      <c r="H46" s="354"/>
    </row>
    <row r="47" spans="1:71">
      <c r="B47" s="45" t="s">
        <v>548</v>
      </c>
      <c r="C47" s="45">
        <v>12</v>
      </c>
      <c r="D47" s="45" t="s">
        <v>549</v>
      </c>
      <c r="E47" s="164">
        <v>1000000</v>
      </c>
      <c r="F47" s="45"/>
      <c r="G47" s="164">
        <f>C47*E47</f>
        <v>12000000</v>
      </c>
      <c r="I47" s="163"/>
      <c r="J47" s="163"/>
    </row>
    <row r="48" spans="1:71">
      <c r="B48" s="45" t="s">
        <v>550</v>
      </c>
      <c r="C48" s="45">
        <v>12</v>
      </c>
      <c r="D48" s="45" t="s">
        <v>549</v>
      </c>
      <c r="E48" s="164">
        <v>100000</v>
      </c>
      <c r="F48" s="45"/>
      <c r="G48" s="164">
        <f t="shared" ref="G48:G67" si="7">C48*E48</f>
        <v>1200000</v>
      </c>
      <c r="I48" s="163"/>
      <c r="J48" s="163"/>
    </row>
    <row r="49" spans="1:10">
      <c r="B49" s="45" t="s">
        <v>565</v>
      </c>
      <c r="C49" s="45">
        <v>4</v>
      </c>
      <c r="D49" s="45" t="s">
        <v>549</v>
      </c>
      <c r="E49" s="164">
        <v>5000000</v>
      </c>
      <c r="F49" s="45"/>
      <c r="G49" s="164">
        <f t="shared" si="7"/>
        <v>20000000</v>
      </c>
      <c r="I49" s="163"/>
      <c r="J49" s="163"/>
    </row>
    <row r="50" spans="1:10">
      <c r="B50" s="45" t="s">
        <v>566</v>
      </c>
      <c r="C50" s="45">
        <v>25</v>
      </c>
      <c r="D50" s="45" t="s">
        <v>549</v>
      </c>
      <c r="E50" s="164">
        <v>5700000</v>
      </c>
      <c r="F50" s="45"/>
      <c r="G50" s="164">
        <f t="shared" si="7"/>
        <v>142500000</v>
      </c>
      <c r="I50" s="163"/>
      <c r="J50" s="163"/>
    </row>
    <row r="51" spans="1:10" s="240" customFormat="1">
      <c r="A51" s="250"/>
      <c r="B51" s="244" t="s">
        <v>640</v>
      </c>
      <c r="C51" s="244">
        <v>25</v>
      </c>
      <c r="D51" s="244" t="s">
        <v>549</v>
      </c>
      <c r="E51" s="241">
        <v>570000</v>
      </c>
      <c r="F51" s="244"/>
      <c r="G51" s="164">
        <f t="shared" si="7"/>
        <v>14250000</v>
      </c>
      <c r="I51" s="163"/>
      <c r="J51" s="163"/>
    </row>
    <row r="52" spans="1:10">
      <c r="B52" s="41" t="s">
        <v>650</v>
      </c>
      <c r="C52" s="39">
        <v>7</v>
      </c>
      <c r="D52" s="39" t="s">
        <v>549</v>
      </c>
      <c r="E52" s="207">
        <v>75000000</v>
      </c>
      <c r="F52" s="39"/>
      <c r="G52" s="164">
        <f t="shared" si="7"/>
        <v>525000000</v>
      </c>
      <c r="I52" s="253"/>
      <c r="J52" s="253"/>
    </row>
    <row r="53" spans="1:10" s="240" customFormat="1">
      <c r="A53" s="250"/>
      <c r="B53" s="244" t="s">
        <v>639</v>
      </c>
      <c r="C53" s="244">
        <v>21</v>
      </c>
      <c r="D53" s="244" t="s">
        <v>549</v>
      </c>
      <c r="E53" s="241">
        <v>6000000</v>
      </c>
      <c r="F53" s="244"/>
      <c r="G53" s="164">
        <f t="shared" si="7"/>
        <v>126000000</v>
      </c>
      <c r="I53" s="163"/>
      <c r="J53" s="163"/>
    </row>
    <row r="54" spans="1:10" s="240" customFormat="1">
      <c r="B54" s="246" t="s">
        <v>558</v>
      </c>
      <c r="C54" s="244">
        <v>14</v>
      </c>
      <c r="D54" s="243" t="s">
        <v>568</v>
      </c>
      <c r="E54" s="241">
        <v>9000000</v>
      </c>
      <c r="F54" s="244"/>
      <c r="G54" s="164">
        <f t="shared" si="7"/>
        <v>126000000</v>
      </c>
      <c r="I54" s="253"/>
      <c r="J54" s="253"/>
    </row>
    <row r="55" spans="1:10" s="240" customFormat="1">
      <c r="B55" s="246" t="s">
        <v>559</v>
      </c>
      <c r="C55" s="244">
        <v>14</v>
      </c>
      <c r="D55" s="243" t="s">
        <v>568</v>
      </c>
      <c r="E55" s="241">
        <v>2700000</v>
      </c>
      <c r="F55" s="244"/>
      <c r="G55" s="164">
        <f t="shared" si="7"/>
        <v>37800000</v>
      </c>
      <c r="I55" s="253"/>
      <c r="J55" s="253"/>
    </row>
    <row r="56" spans="1:10" s="240" customFormat="1">
      <c r="B56" s="246" t="s">
        <v>560</v>
      </c>
      <c r="C56" s="244">
        <v>100</v>
      </c>
      <c r="D56" s="244" t="s">
        <v>620</v>
      </c>
      <c r="E56" s="241">
        <v>1500000</v>
      </c>
      <c r="F56" s="244"/>
      <c r="G56" s="164">
        <f t="shared" si="7"/>
        <v>150000000</v>
      </c>
      <c r="I56" s="253"/>
      <c r="J56" s="253"/>
    </row>
    <row r="57" spans="1:10" s="240" customFormat="1">
      <c r="B57" s="246" t="s">
        <v>569</v>
      </c>
      <c r="C57" s="244">
        <v>100</v>
      </c>
      <c r="D57" s="244" t="s">
        <v>620</v>
      </c>
      <c r="E57" s="241">
        <v>450000</v>
      </c>
      <c r="F57" s="244"/>
      <c r="G57" s="164">
        <f t="shared" si="7"/>
        <v>45000000</v>
      </c>
      <c r="I57" s="253"/>
      <c r="J57" s="253"/>
    </row>
    <row r="58" spans="1:10" s="240" customFormat="1">
      <c r="B58" s="247" t="s">
        <v>637</v>
      </c>
      <c r="C58" s="244">
        <v>21</v>
      </c>
      <c r="D58" s="244" t="s">
        <v>620</v>
      </c>
      <c r="E58" s="241">
        <v>3000000</v>
      </c>
      <c r="F58" s="244"/>
      <c r="G58" s="164">
        <f t="shared" si="7"/>
        <v>63000000</v>
      </c>
      <c r="I58" s="253"/>
      <c r="J58" s="253"/>
    </row>
    <row r="59" spans="1:10" s="240" customFormat="1">
      <c r="B59" s="246" t="s">
        <v>636</v>
      </c>
      <c r="C59" s="244">
        <v>21</v>
      </c>
      <c r="D59" s="243" t="s">
        <v>620</v>
      </c>
      <c r="E59" s="241">
        <v>900000</v>
      </c>
      <c r="F59" s="244"/>
      <c r="G59" s="164">
        <f t="shared" si="7"/>
        <v>18900000</v>
      </c>
      <c r="I59" s="253"/>
      <c r="J59" s="253"/>
    </row>
    <row r="60" spans="1:10" s="240" customFormat="1">
      <c r="B60" s="59" t="s">
        <v>635</v>
      </c>
      <c r="C60" s="244">
        <v>25</v>
      </c>
      <c r="D60" s="244" t="s">
        <v>549</v>
      </c>
      <c r="E60" s="241">
        <v>400000</v>
      </c>
      <c r="F60" s="244"/>
      <c r="G60" s="164">
        <f t="shared" si="7"/>
        <v>10000000</v>
      </c>
      <c r="I60" s="253"/>
      <c r="J60" s="253"/>
    </row>
    <row r="61" spans="1:10">
      <c r="B61" s="244" t="s">
        <v>649</v>
      </c>
      <c r="C61" s="244">
        <v>14</v>
      </c>
      <c r="D61" s="244" t="s">
        <v>549</v>
      </c>
      <c r="E61" s="612">
        <v>21000000</v>
      </c>
      <c r="F61" s="244"/>
      <c r="G61" s="164">
        <f t="shared" si="7"/>
        <v>294000000</v>
      </c>
      <c r="H61" s="240"/>
      <c r="I61" s="253"/>
      <c r="J61" s="253"/>
    </row>
    <row r="62" spans="1:10" s="64" customFormat="1">
      <c r="A62" s="182"/>
      <c r="B62" s="244" t="s">
        <v>638</v>
      </c>
      <c r="C62" s="244">
        <v>21</v>
      </c>
      <c r="D62" s="244" t="s">
        <v>549</v>
      </c>
      <c r="E62" s="610">
        <v>3700000</v>
      </c>
      <c r="F62" s="244"/>
      <c r="G62" s="164">
        <f t="shared" si="7"/>
        <v>77700000</v>
      </c>
      <c r="H62" s="248"/>
      <c r="I62" s="163"/>
      <c r="J62" s="163"/>
    </row>
    <row r="63" spans="1:10" s="64" customFormat="1">
      <c r="A63" s="182"/>
      <c r="B63" s="244" t="s">
        <v>647</v>
      </c>
      <c r="C63" s="244">
        <v>14</v>
      </c>
      <c r="D63" s="244" t="s">
        <v>549</v>
      </c>
      <c r="E63" s="610">
        <v>75000000</v>
      </c>
      <c r="F63" s="244"/>
      <c r="G63" s="164">
        <f t="shared" si="7"/>
        <v>1050000000</v>
      </c>
      <c r="H63" s="248"/>
      <c r="I63" s="586"/>
      <c r="J63" s="586"/>
    </row>
    <row r="64" spans="1:10" s="64" customFormat="1">
      <c r="A64" s="182"/>
      <c r="B64" s="244" t="s">
        <v>646</v>
      </c>
      <c r="C64" s="244">
        <v>14</v>
      </c>
      <c r="D64" s="244" t="s">
        <v>549</v>
      </c>
      <c r="E64" s="610">
        <v>55000000</v>
      </c>
      <c r="F64" s="244"/>
      <c r="G64" s="164">
        <f>C64*E64</f>
        <v>770000000</v>
      </c>
      <c r="H64" s="248"/>
      <c r="I64" s="586"/>
      <c r="J64" s="586"/>
    </row>
    <row r="65" spans="1:10" s="64" customFormat="1">
      <c r="A65" s="182"/>
      <c r="B65" s="244" t="s">
        <v>760</v>
      </c>
      <c r="C65" s="244">
        <v>100</v>
      </c>
      <c r="D65" s="244" t="s">
        <v>549</v>
      </c>
      <c r="E65" s="610">
        <v>43000000</v>
      </c>
      <c r="F65" s="365">
        <v>0.5</v>
      </c>
      <c r="G65" s="609">
        <f>C65*E65*F65</f>
        <v>2150000000</v>
      </c>
      <c r="H65" s="248"/>
      <c r="I65" s="586"/>
      <c r="J65" s="586"/>
    </row>
    <row r="66" spans="1:10">
      <c r="B66" s="45" t="s">
        <v>571</v>
      </c>
      <c r="C66" s="45">
        <v>5</v>
      </c>
      <c r="D66" s="45" t="s">
        <v>549</v>
      </c>
      <c r="E66" s="609">
        <v>5464476</v>
      </c>
      <c r="F66" s="45">
        <v>12</v>
      </c>
      <c r="G66" s="609">
        <f>C66*E66*F66</f>
        <v>327868560</v>
      </c>
      <c r="H66" s="253"/>
      <c r="I66" s="586"/>
      <c r="J66" s="586"/>
    </row>
    <row r="67" spans="1:10">
      <c r="B67" s="45" t="s">
        <v>572</v>
      </c>
      <c r="C67" s="45">
        <v>10</v>
      </c>
      <c r="D67" s="45" t="s">
        <v>549</v>
      </c>
      <c r="E67" s="609">
        <v>2398191.5</v>
      </c>
      <c r="F67" s="45"/>
      <c r="G67" s="609">
        <f t="shared" si="7"/>
        <v>23981915</v>
      </c>
      <c r="H67" s="252"/>
      <c r="I67" s="163"/>
      <c r="J67" s="163"/>
    </row>
    <row r="68" spans="1:10">
      <c r="B68" s="45" t="s">
        <v>630</v>
      </c>
      <c r="C68" s="45">
        <v>25</v>
      </c>
      <c r="D68" s="45" t="s">
        <v>549</v>
      </c>
      <c r="E68" s="628">
        <v>2732236</v>
      </c>
      <c r="F68" s="45">
        <v>10</v>
      </c>
      <c r="G68" s="609">
        <f>C68*E68*F68</f>
        <v>683059000</v>
      </c>
      <c r="I68" s="163"/>
      <c r="J68" s="163"/>
    </row>
    <row r="69" spans="1:10">
      <c r="B69" s="45" t="s">
        <v>629</v>
      </c>
      <c r="C69" s="45">
        <f>C68</f>
        <v>25</v>
      </c>
      <c r="D69" s="45" t="s">
        <v>549</v>
      </c>
      <c r="E69" s="609">
        <v>1485571</v>
      </c>
      <c r="F69" s="588">
        <v>4</v>
      </c>
      <c r="G69" s="609">
        <f t="shared" ref="G69:G82" si="8">C69*E69*F69</f>
        <v>148557100</v>
      </c>
      <c r="I69" s="163"/>
      <c r="J69" s="163"/>
    </row>
    <row r="70" spans="1:10">
      <c r="B70" s="45" t="s">
        <v>1099</v>
      </c>
      <c r="C70" s="164">
        <v>1</v>
      </c>
      <c r="D70" s="45" t="s">
        <v>549</v>
      </c>
      <c r="E70" s="610">
        <v>63000000000</v>
      </c>
      <c r="F70" s="43">
        <v>0.1</v>
      </c>
      <c r="G70" s="609">
        <f t="shared" si="8"/>
        <v>6300000000</v>
      </c>
      <c r="I70" s="163"/>
      <c r="J70" s="163"/>
    </row>
    <row r="71" spans="1:10">
      <c r="B71" s="45" t="s">
        <v>737</v>
      </c>
      <c r="C71" s="164">
        <v>7</v>
      </c>
      <c r="D71" s="45" t="s">
        <v>549</v>
      </c>
      <c r="E71" s="610">
        <v>9000000000</v>
      </c>
      <c r="F71" s="43">
        <v>0.1</v>
      </c>
      <c r="G71" s="609">
        <f t="shared" si="8"/>
        <v>6300000000</v>
      </c>
      <c r="I71" s="163"/>
      <c r="J71" s="163"/>
    </row>
    <row r="72" spans="1:10">
      <c r="B72" s="45" t="s">
        <v>736</v>
      </c>
      <c r="C72" s="164">
        <v>7</v>
      </c>
      <c r="D72" s="45" t="s">
        <v>549</v>
      </c>
      <c r="E72" s="610">
        <v>14850000000</v>
      </c>
      <c r="F72" s="43">
        <v>0.1</v>
      </c>
      <c r="G72" s="609">
        <f t="shared" si="8"/>
        <v>10395000000</v>
      </c>
      <c r="I72" s="163"/>
      <c r="J72" s="163"/>
    </row>
    <row r="73" spans="1:10">
      <c r="B73" s="45" t="s">
        <v>1100</v>
      </c>
      <c r="C73" s="164">
        <v>2</v>
      </c>
      <c r="D73" s="45" t="s">
        <v>549</v>
      </c>
      <c r="E73" s="610">
        <v>24000000000</v>
      </c>
      <c r="F73" s="43">
        <v>0.1</v>
      </c>
      <c r="G73" s="609">
        <f t="shared" si="8"/>
        <v>4800000000</v>
      </c>
      <c r="I73" s="163"/>
      <c r="J73" s="163"/>
    </row>
    <row r="74" spans="1:10">
      <c r="B74" s="45" t="s">
        <v>1105</v>
      </c>
      <c r="C74" s="164">
        <v>35</v>
      </c>
      <c r="D74" s="45" t="s">
        <v>549</v>
      </c>
      <c r="E74" s="610">
        <v>2000000000</v>
      </c>
      <c r="F74" s="43">
        <v>0.1</v>
      </c>
      <c r="G74" s="609">
        <f t="shared" si="8"/>
        <v>7000000000</v>
      </c>
      <c r="I74" s="163"/>
      <c r="J74" s="163"/>
    </row>
    <row r="75" spans="1:10">
      <c r="B75" s="45" t="s">
        <v>735</v>
      </c>
      <c r="C75" s="164">
        <v>14</v>
      </c>
      <c r="D75" s="45" t="s">
        <v>549</v>
      </c>
      <c r="E75" s="610">
        <v>4000000000</v>
      </c>
      <c r="F75" s="43">
        <v>0.1</v>
      </c>
      <c r="G75" s="164">
        <f t="shared" si="8"/>
        <v>5600000000</v>
      </c>
      <c r="I75" s="163"/>
      <c r="J75" s="163"/>
    </row>
    <row r="76" spans="1:10">
      <c r="B76" s="45" t="s">
        <v>734</v>
      </c>
      <c r="C76" s="164">
        <v>7</v>
      </c>
      <c r="D76" s="45" t="s">
        <v>549</v>
      </c>
      <c r="E76" s="610">
        <v>6000000000</v>
      </c>
      <c r="F76" s="43">
        <v>0.1</v>
      </c>
      <c r="G76" s="164">
        <f t="shared" si="8"/>
        <v>4200000000</v>
      </c>
      <c r="I76" s="163"/>
      <c r="J76" s="163"/>
    </row>
    <row r="77" spans="1:10">
      <c r="B77" s="45" t="s">
        <v>733</v>
      </c>
      <c r="C77" s="164">
        <v>7</v>
      </c>
      <c r="D77" s="45" t="s">
        <v>549</v>
      </c>
      <c r="E77" s="610">
        <f>'Categoria Costos '!L517</f>
        <v>960000000</v>
      </c>
      <c r="F77" s="43">
        <v>0.1</v>
      </c>
      <c r="G77" s="164">
        <f t="shared" si="8"/>
        <v>672000000</v>
      </c>
      <c r="I77" s="163"/>
      <c r="J77" s="163"/>
    </row>
    <row r="78" spans="1:10">
      <c r="B78" s="45" t="s">
        <v>732</v>
      </c>
      <c r="C78" s="164">
        <v>14</v>
      </c>
      <c r="D78" s="45" t="s">
        <v>549</v>
      </c>
      <c r="E78" s="610">
        <f>'Categoria Costos '!L518</f>
        <v>640000000</v>
      </c>
      <c r="F78" s="43">
        <v>0.1</v>
      </c>
      <c r="G78" s="164">
        <f t="shared" si="8"/>
        <v>896000000</v>
      </c>
      <c r="I78" s="163"/>
      <c r="J78" s="163"/>
    </row>
    <row r="79" spans="1:10">
      <c r="B79" s="45" t="s">
        <v>731</v>
      </c>
      <c r="C79" s="164">
        <v>35</v>
      </c>
      <c r="D79" s="45" t="s">
        <v>549</v>
      </c>
      <c r="E79" s="610">
        <f>'Categoria Costos '!L519</f>
        <v>320000000</v>
      </c>
      <c r="F79" s="43">
        <v>0.1</v>
      </c>
      <c r="G79" s="164">
        <f t="shared" si="8"/>
        <v>1120000000</v>
      </c>
      <c r="I79" s="163"/>
      <c r="J79" s="163"/>
    </row>
    <row r="80" spans="1:10">
      <c r="B80" s="45" t="s">
        <v>1101</v>
      </c>
      <c r="C80" s="164">
        <v>7</v>
      </c>
      <c r="D80" s="45" t="s">
        <v>549</v>
      </c>
      <c r="E80" s="610">
        <f>'Categoria Costos '!I527</f>
        <v>588000000</v>
      </c>
      <c r="F80" s="43">
        <v>0.1</v>
      </c>
      <c r="G80" s="164">
        <f t="shared" si="8"/>
        <v>411600000</v>
      </c>
      <c r="I80" s="163"/>
      <c r="J80" s="163"/>
    </row>
    <row r="81" spans="2:10">
      <c r="B81" s="45" t="s">
        <v>1102</v>
      </c>
      <c r="C81" s="164">
        <v>14</v>
      </c>
      <c r="D81" s="45" t="s">
        <v>549</v>
      </c>
      <c r="E81" s="610">
        <f>'Categoria Costos '!I526</f>
        <v>337500000</v>
      </c>
      <c r="F81" s="43">
        <v>0.1</v>
      </c>
      <c r="G81" s="164">
        <f t="shared" si="8"/>
        <v>472500000</v>
      </c>
      <c r="I81" s="163"/>
      <c r="J81" s="163"/>
    </row>
    <row r="82" spans="2:10">
      <c r="B82" s="45" t="s">
        <v>1103</v>
      </c>
      <c r="C82" s="164">
        <v>35</v>
      </c>
      <c r="D82" s="45" t="s">
        <v>549</v>
      </c>
      <c r="E82" s="610">
        <f>'Categoria Costos '!I525</f>
        <v>272000000</v>
      </c>
      <c r="F82" s="43">
        <v>0.1</v>
      </c>
      <c r="G82" s="164">
        <f t="shared" si="8"/>
        <v>952000000</v>
      </c>
      <c r="I82" s="163"/>
      <c r="J82" s="163"/>
    </row>
    <row r="83" spans="2:10">
      <c r="B83" s="209" t="s">
        <v>712</v>
      </c>
      <c r="C83" s="122"/>
      <c r="D83" s="122"/>
      <c r="E83" s="190"/>
      <c r="F83" s="122"/>
      <c r="G83" s="187" t="s">
        <v>551</v>
      </c>
      <c r="H83" s="4" t="s">
        <v>628</v>
      </c>
      <c r="I83" s="163"/>
      <c r="J83" s="163"/>
    </row>
    <row r="84" spans="2:10" ht="15">
      <c r="B84" s="353" t="s">
        <v>730</v>
      </c>
      <c r="C84" s="352"/>
      <c r="D84" s="352"/>
      <c r="E84" s="351"/>
      <c r="F84" s="351"/>
      <c r="G84" s="629">
        <f>SUM(G47:G69)</f>
        <v>6816816575</v>
      </c>
      <c r="H84" s="629">
        <f>G84/12</f>
        <v>568068047.91666663</v>
      </c>
      <c r="I84" s="163"/>
      <c r="J84" s="163"/>
    </row>
    <row r="85" spans="2:10" ht="15">
      <c r="B85" s="353" t="s">
        <v>729</v>
      </c>
      <c r="C85" s="352"/>
      <c r="D85" s="352"/>
      <c r="E85" s="351"/>
      <c r="F85" s="351"/>
      <c r="G85" s="350">
        <f>SUM(G70:G82)-G70</f>
        <v>42819100000</v>
      </c>
      <c r="I85" s="163"/>
      <c r="J85" s="163"/>
    </row>
    <row r="86" spans="2:10" s="64" customFormat="1" ht="256.5">
      <c r="B86" s="545" t="s">
        <v>1104</v>
      </c>
      <c r="C86" s="179"/>
      <c r="D86" s="179"/>
      <c r="E86" s="179"/>
      <c r="F86" s="179"/>
      <c r="G86" s="179"/>
      <c r="H86" s="4"/>
    </row>
    <row r="87" spans="2:10">
      <c r="F87" s="64"/>
      <c r="G87" s="64"/>
    </row>
    <row r="88" spans="2:10">
      <c r="F88" s="64"/>
      <c r="G88" s="64"/>
    </row>
    <row r="89" spans="2:10">
      <c r="B89" s="64"/>
      <c r="C89" s="64"/>
      <c r="D89" s="64"/>
      <c r="E89" s="64"/>
    </row>
  </sheetData>
  <sheetProtection password="E983" sheet="1" objects="1" scenarios="1" selectLockedCells="1" selectUnlockedCells="1"/>
  <mergeCells count="3">
    <mergeCell ref="B13:G13"/>
    <mergeCell ref="B44:G44"/>
    <mergeCell ref="B45:G4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98"/>
  <sheetViews>
    <sheetView showGridLines="0" zoomScale="60" zoomScaleNormal="60" workbookViewId="0">
      <selection activeCell="B1" sqref="B1"/>
    </sheetView>
  </sheetViews>
  <sheetFormatPr baseColWidth="10" defaultColWidth="9.875" defaultRowHeight="14.25"/>
  <cols>
    <col min="1" max="1" width="5.125" style="4" customWidth="1"/>
    <col min="2" max="2" width="70.625" style="4" customWidth="1"/>
    <col min="3" max="4" width="18.125" style="4" customWidth="1"/>
    <col min="5" max="5" width="17" style="4" bestFit="1" customWidth="1"/>
    <col min="6" max="6" width="20.625" style="4" customWidth="1"/>
    <col min="7" max="7" width="22.125" style="4" bestFit="1" customWidth="1"/>
    <col min="8" max="23" width="20.5" style="4" bestFit="1" customWidth="1"/>
    <col min="24" max="24" width="21.375" style="4" bestFit="1" customWidth="1"/>
    <col min="25" max="25" width="22.875" style="4" bestFit="1" customWidth="1"/>
    <col min="26" max="26" width="19.25" style="4" bestFit="1" customWidth="1"/>
    <col min="27" max="27" width="17.25" style="4" bestFit="1" customWidth="1"/>
    <col min="28" max="28" width="16.875" style="4" customWidth="1"/>
    <col min="29" max="16384" width="9.875" style="4"/>
  </cols>
  <sheetData>
    <row r="2" spans="1:90" ht="15">
      <c r="B2" s="120" t="s">
        <v>741</v>
      </c>
    </row>
    <row r="3" spans="1:90" s="64" customFormat="1" ht="15">
      <c r="A3" s="84"/>
    </row>
    <row r="4" spans="1:90" ht="15">
      <c r="A4" s="363"/>
      <c r="B4" s="546" t="str">
        <f>Portafolio!C10</f>
        <v xml:space="preserve">5. Desarrollo de la especialización territorial de la cadena cárnica bovina.    </v>
      </c>
      <c r="C4" s="546"/>
      <c r="D4" s="546"/>
    </row>
    <row r="6" spans="1:90" ht="15">
      <c r="A6" s="64"/>
      <c r="E6" s="195">
        <v>1</v>
      </c>
      <c r="F6" s="195">
        <v>2</v>
      </c>
      <c r="G6" s="195">
        <v>3</v>
      </c>
      <c r="H6" s="195">
        <v>4</v>
      </c>
      <c r="I6" s="195">
        <v>5</v>
      </c>
      <c r="J6" s="195">
        <v>6</v>
      </c>
      <c r="K6" s="195">
        <v>7</v>
      </c>
      <c r="L6" s="195">
        <v>8</v>
      </c>
      <c r="M6" s="195">
        <v>9</v>
      </c>
      <c r="N6" s="195">
        <v>10</v>
      </c>
      <c r="O6" s="195">
        <v>11</v>
      </c>
      <c r="P6" s="195">
        <v>12</v>
      </c>
      <c r="Q6" s="195">
        <v>13</v>
      </c>
      <c r="R6" s="195">
        <v>14</v>
      </c>
      <c r="S6" s="195">
        <v>15</v>
      </c>
      <c r="T6" s="195">
        <v>16</v>
      </c>
      <c r="U6" s="195">
        <v>17</v>
      </c>
      <c r="V6" s="195">
        <v>18</v>
      </c>
      <c r="W6" s="195">
        <v>19</v>
      </c>
      <c r="X6" s="195">
        <v>20</v>
      </c>
      <c r="Y6" s="195" t="s">
        <v>73</v>
      </c>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row>
    <row r="7" spans="1:90" s="198" customFormat="1" ht="15">
      <c r="A7" s="64"/>
      <c r="B7" s="196" t="s">
        <v>68</v>
      </c>
      <c r="C7" s="166" t="s">
        <v>542</v>
      </c>
      <c r="D7" s="166" t="s">
        <v>543</v>
      </c>
      <c r="E7" s="197">
        <f t="shared" ref="E7" si="0">SUM(E8:E9)</f>
        <v>0</v>
      </c>
      <c r="F7" s="197">
        <f>SUM(F8:F9)</f>
        <v>1609936802.0833333</v>
      </c>
      <c r="G7" s="197">
        <f t="shared" ref="G7:X7" si="1">SUM(G8:G9)</f>
        <v>9659620812.5</v>
      </c>
      <c r="H7" s="197">
        <f t="shared" si="1"/>
        <v>72595120812.5</v>
      </c>
      <c r="I7" s="197">
        <f t="shared" si="1"/>
        <v>72595120812.5</v>
      </c>
      <c r="J7" s="197">
        <f t="shared" si="1"/>
        <v>72595120812.5</v>
      </c>
      <c r="K7" s="197">
        <f t="shared" si="1"/>
        <v>72595120812.5</v>
      </c>
      <c r="L7" s="197">
        <f t="shared" si="1"/>
        <v>72595120812.5</v>
      </c>
      <c r="M7" s="197">
        <f t="shared" si="1"/>
        <v>72595120812.5</v>
      </c>
      <c r="N7" s="197">
        <f t="shared" si="1"/>
        <v>72595120812.5</v>
      </c>
      <c r="O7" s="197">
        <f t="shared" si="1"/>
        <v>66295120812.5</v>
      </c>
      <c r="P7" s="197">
        <f t="shared" si="1"/>
        <v>66295120812.5</v>
      </c>
      <c r="Q7" s="197">
        <f t="shared" si="1"/>
        <v>66295120812.5</v>
      </c>
      <c r="R7" s="197">
        <f t="shared" si="1"/>
        <v>66295120812.5</v>
      </c>
      <c r="S7" s="197">
        <f t="shared" si="1"/>
        <v>66295120812.5</v>
      </c>
      <c r="T7" s="197">
        <f t="shared" si="1"/>
        <v>66295120812.5</v>
      </c>
      <c r="U7" s="197">
        <f t="shared" si="1"/>
        <v>66295120812.5</v>
      </c>
      <c r="V7" s="197">
        <f t="shared" si="1"/>
        <v>66295120812.5</v>
      </c>
      <c r="W7" s="197">
        <f t="shared" si="1"/>
        <v>66295120812.5</v>
      </c>
      <c r="X7" s="197">
        <f t="shared" si="1"/>
        <v>66295120812.5</v>
      </c>
      <c r="Y7" s="197">
        <f>SUM(Y8:Y9)</f>
        <v>1182386611427.0833</v>
      </c>
      <c r="Z7" s="851"/>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row>
    <row r="8" spans="1:90" s="771" customFormat="1" ht="30.6" customHeight="1">
      <c r="A8" s="768"/>
      <c r="B8" s="786" t="str">
        <f>Portafolio!D10</f>
        <v>5.1. Optimización logística en la comercialización de ganado y de carne bovina</v>
      </c>
      <c r="C8" s="200" t="s">
        <v>666</v>
      </c>
      <c r="D8" s="200" t="s">
        <v>740</v>
      </c>
      <c r="E8" s="201"/>
      <c r="F8" s="787">
        <f>H48*2</f>
        <v>689172547.91666663</v>
      </c>
      <c r="G8" s="788">
        <f>G48</f>
        <v>4135035287.5</v>
      </c>
      <c r="H8" s="788">
        <f>G49+G48</f>
        <v>19004335287.5</v>
      </c>
      <c r="I8" s="788">
        <f t="shared" ref="I8:X8" si="2">H8</f>
        <v>19004335287.5</v>
      </c>
      <c r="J8" s="788">
        <f t="shared" si="2"/>
        <v>19004335287.5</v>
      </c>
      <c r="K8" s="788">
        <f t="shared" si="2"/>
        <v>19004335287.5</v>
      </c>
      <c r="L8" s="788">
        <f t="shared" si="2"/>
        <v>19004335287.5</v>
      </c>
      <c r="M8" s="788">
        <f t="shared" si="2"/>
        <v>19004335287.5</v>
      </c>
      <c r="N8" s="788">
        <f t="shared" si="2"/>
        <v>19004335287.5</v>
      </c>
      <c r="O8" s="788">
        <f t="shared" si="2"/>
        <v>19004335287.5</v>
      </c>
      <c r="P8" s="788">
        <f t="shared" si="2"/>
        <v>19004335287.5</v>
      </c>
      <c r="Q8" s="788">
        <f t="shared" si="2"/>
        <v>19004335287.5</v>
      </c>
      <c r="R8" s="788">
        <f t="shared" si="2"/>
        <v>19004335287.5</v>
      </c>
      <c r="S8" s="788">
        <f t="shared" si="2"/>
        <v>19004335287.5</v>
      </c>
      <c r="T8" s="788">
        <f t="shared" si="2"/>
        <v>19004335287.5</v>
      </c>
      <c r="U8" s="788">
        <f t="shared" si="2"/>
        <v>19004335287.5</v>
      </c>
      <c r="V8" s="788">
        <f t="shared" si="2"/>
        <v>19004335287.5</v>
      </c>
      <c r="W8" s="788">
        <f t="shared" si="2"/>
        <v>19004335287.5</v>
      </c>
      <c r="X8" s="788">
        <f t="shared" si="2"/>
        <v>19004335287.5</v>
      </c>
      <c r="Y8" s="788">
        <f>SUM(E8:X8)</f>
        <v>327897907722.91669</v>
      </c>
    </row>
    <row r="9" spans="1:90" s="771" customFormat="1" ht="38.25" customHeight="1">
      <c r="A9" s="768"/>
      <c r="B9" s="786" t="str">
        <f>Portafolio!D11</f>
        <v xml:space="preserve">5.2. Fomento de esquemas de asociatividad, integración y economías de escala, a lo largo de la cadena. </v>
      </c>
      <c r="C9" s="200" t="s">
        <v>666</v>
      </c>
      <c r="D9" s="200" t="s">
        <v>740</v>
      </c>
      <c r="E9" s="201"/>
      <c r="F9" s="787">
        <f>H89*2</f>
        <v>920764254.16666663</v>
      </c>
      <c r="G9" s="788">
        <f>G89</f>
        <v>5524585525</v>
      </c>
      <c r="H9" s="788">
        <f>G90+G89</f>
        <v>53590785525</v>
      </c>
      <c r="I9" s="788">
        <f t="shared" ref="I9:N9" si="3">H9</f>
        <v>53590785525</v>
      </c>
      <c r="J9" s="788">
        <f t="shared" si="3"/>
        <v>53590785525</v>
      </c>
      <c r="K9" s="788">
        <f t="shared" si="3"/>
        <v>53590785525</v>
      </c>
      <c r="L9" s="788">
        <f t="shared" si="3"/>
        <v>53590785525</v>
      </c>
      <c r="M9" s="788">
        <f t="shared" si="3"/>
        <v>53590785525</v>
      </c>
      <c r="N9" s="788">
        <f t="shared" si="3"/>
        <v>53590785525</v>
      </c>
      <c r="O9" s="788">
        <f>G91+G89</f>
        <v>47290785525</v>
      </c>
      <c r="P9" s="788">
        <f t="shared" ref="P9:X9" si="4">O9</f>
        <v>47290785525</v>
      </c>
      <c r="Q9" s="788">
        <f t="shared" si="4"/>
        <v>47290785525</v>
      </c>
      <c r="R9" s="788">
        <f t="shared" si="4"/>
        <v>47290785525</v>
      </c>
      <c r="S9" s="788">
        <f t="shared" si="4"/>
        <v>47290785525</v>
      </c>
      <c r="T9" s="788">
        <f t="shared" si="4"/>
        <v>47290785525</v>
      </c>
      <c r="U9" s="788">
        <f t="shared" si="4"/>
        <v>47290785525</v>
      </c>
      <c r="V9" s="788">
        <f t="shared" si="4"/>
        <v>47290785525</v>
      </c>
      <c r="W9" s="788">
        <f t="shared" si="4"/>
        <v>47290785525</v>
      </c>
      <c r="X9" s="788">
        <f t="shared" si="4"/>
        <v>47290785525</v>
      </c>
      <c r="Y9" s="788">
        <f>SUM(E9:X9)</f>
        <v>854488703704.16663</v>
      </c>
    </row>
    <row r="10" spans="1:90" s="101" customFormat="1" ht="15">
      <c r="A10" s="4"/>
      <c r="B10" s="165" t="s">
        <v>73</v>
      </c>
      <c r="C10" s="165"/>
      <c r="D10" s="165"/>
      <c r="E10" s="204">
        <f t="shared" ref="E10:W10" si="5">SUM(E8:E9)</f>
        <v>0</v>
      </c>
      <c r="F10" s="204">
        <f t="shared" si="5"/>
        <v>1609936802.0833333</v>
      </c>
      <c r="G10" s="204">
        <f t="shared" si="5"/>
        <v>9659620812.5</v>
      </c>
      <c r="H10" s="204">
        <f t="shared" si="5"/>
        <v>72595120812.5</v>
      </c>
      <c r="I10" s="204">
        <f t="shared" si="5"/>
        <v>72595120812.5</v>
      </c>
      <c r="J10" s="204">
        <f t="shared" si="5"/>
        <v>72595120812.5</v>
      </c>
      <c r="K10" s="204">
        <f t="shared" si="5"/>
        <v>72595120812.5</v>
      </c>
      <c r="L10" s="204">
        <f t="shared" si="5"/>
        <v>72595120812.5</v>
      </c>
      <c r="M10" s="204">
        <f t="shared" si="5"/>
        <v>72595120812.5</v>
      </c>
      <c r="N10" s="204">
        <f t="shared" si="5"/>
        <v>72595120812.5</v>
      </c>
      <c r="O10" s="204">
        <f t="shared" si="5"/>
        <v>66295120812.5</v>
      </c>
      <c r="P10" s="204">
        <f t="shared" si="5"/>
        <v>66295120812.5</v>
      </c>
      <c r="Q10" s="204">
        <f t="shared" si="5"/>
        <v>66295120812.5</v>
      </c>
      <c r="R10" s="204">
        <f t="shared" si="5"/>
        <v>66295120812.5</v>
      </c>
      <c r="S10" s="204">
        <f t="shared" si="5"/>
        <v>66295120812.5</v>
      </c>
      <c r="T10" s="204">
        <f t="shared" si="5"/>
        <v>66295120812.5</v>
      </c>
      <c r="U10" s="204">
        <f t="shared" si="5"/>
        <v>66295120812.5</v>
      </c>
      <c r="V10" s="204">
        <f t="shared" si="5"/>
        <v>66295120812.5</v>
      </c>
      <c r="W10" s="204">
        <f t="shared" si="5"/>
        <v>66295120812.5</v>
      </c>
      <c r="X10" s="204">
        <f>W9</f>
        <v>47290785525</v>
      </c>
      <c r="Y10" s="204">
        <f>SUM(Y8:Y9)</f>
        <v>1182386611427.0833</v>
      </c>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row>
    <row r="11" spans="1:90">
      <c r="G11" s="637"/>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row>
    <row r="12" spans="1:90">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row>
    <row r="13" spans="1:90" s="64" customFormat="1" ht="15.75">
      <c r="B13" s="1086" t="str">
        <f>B8</f>
        <v>5.1. Optimización logística en la comercialización de ganado y de carne bovina</v>
      </c>
      <c r="C13" s="1082"/>
      <c r="D13" s="1082"/>
      <c r="E13" s="1082"/>
      <c r="F13" s="1082"/>
      <c r="G13" s="1082"/>
      <c r="H13" s="345"/>
      <c r="I13" s="205"/>
      <c r="X13" s="171"/>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row>
    <row r="14" spans="1:90" s="64" customFormat="1" ht="15">
      <c r="B14" s="361"/>
      <c r="C14" s="361"/>
      <c r="D14" s="361"/>
      <c r="E14" s="361"/>
      <c r="F14" s="361"/>
      <c r="G14" s="361"/>
      <c r="H14" s="360"/>
      <c r="I14" s="205"/>
      <c r="X14" s="171"/>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row>
    <row r="15" spans="1:90" ht="15">
      <c r="B15" s="206" t="s">
        <v>544</v>
      </c>
      <c r="C15" s="206" t="s">
        <v>300</v>
      </c>
      <c r="D15" s="206" t="s">
        <v>507</v>
      </c>
      <c r="E15" s="206" t="s">
        <v>190</v>
      </c>
      <c r="F15" s="206" t="s">
        <v>546</v>
      </c>
      <c r="G15" s="251" t="s">
        <v>547</v>
      </c>
      <c r="H15" s="354"/>
    </row>
    <row r="16" spans="1:90">
      <c r="B16" s="45" t="s">
        <v>548</v>
      </c>
      <c r="C16" s="45">
        <v>12</v>
      </c>
      <c r="D16" s="45" t="s">
        <v>549</v>
      </c>
      <c r="E16" s="164">
        <v>1000000</v>
      </c>
      <c r="F16" s="45"/>
      <c r="G16" s="164">
        <f>C16*E16</f>
        <v>12000000</v>
      </c>
      <c r="I16" s="163"/>
    </row>
    <row r="17" spans="1:9">
      <c r="B17" s="45" t="s">
        <v>550</v>
      </c>
      <c r="C17" s="45">
        <v>12</v>
      </c>
      <c r="D17" s="45" t="s">
        <v>549</v>
      </c>
      <c r="E17" s="164">
        <v>100000</v>
      </c>
      <c r="F17" s="45"/>
      <c r="G17" s="164">
        <f t="shared" ref="G17:G33" si="6">C17*E17</f>
        <v>1200000</v>
      </c>
      <c r="I17" s="163"/>
    </row>
    <row r="18" spans="1:9">
      <c r="B18" s="45" t="s">
        <v>565</v>
      </c>
      <c r="C18" s="45">
        <v>4</v>
      </c>
      <c r="D18" s="45" t="s">
        <v>549</v>
      </c>
      <c r="E18" s="164">
        <v>5000000</v>
      </c>
      <c r="F18" s="45"/>
      <c r="G18" s="164">
        <f t="shared" si="6"/>
        <v>20000000</v>
      </c>
      <c r="I18" s="163"/>
    </row>
    <row r="19" spans="1:9">
      <c r="B19" s="45" t="s">
        <v>566</v>
      </c>
      <c r="C19" s="45">
        <v>25</v>
      </c>
      <c r="D19" s="45" t="s">
        <v>549</v>
      </c>
      <c r="E19" s="164">
        <v>5700000</v>
      </c>
      <c r="F19" s="45"/>
      <c r="G19" s="164">
        <f t="shared" si="6"/>
        <v>142500000</v>
      </c>
      <c r="I19" s="163"/>
    </row>
    <row r="20" spans="1:9" s="240" customFormat="1">
      <c r="A20" s="250"/>
      <c r="B20" s="244" t="s">
        <v>640</v>
      </c>
      <c r="C20" s="244">
        <v>25</v>
      </c>
      <c r="D20" s="244" t="s">
        <v>549</v>
      </c>
      <c r="E20" s="241">
        <v>570000</v>
      </c>
      <c r="F20" s="244"/>
      <c r="G20" s="164">
        <f t="shared" si="6"/>
        <v>14250000</v>
      </c>
      <c r="I20" s="163"/>
    </row>
    <row r="21" spans="1:9">
      <c r="B21" s="41" t="s">
        <v>297</v>
      </c>
      <c r="C21" s="39">
        <v>7</v>
      </c>
      <c r="D21" s="39" t="s">
        <v>549</v>
      </c>
      <c r="E21" s="207">
        <v>20000000</v>
      </c>
      <c r="F21" s="39"/>
      <c r="G21" s="164">
        <f t="shared" si="6"/>
        <v>140000000</v>
      </c>
      <c r="I21" s="253"/>
    </row>
    <row r="22" spans="1:9" s="240" customFormat="1">
      <c r="A22" s="250"/>
      <c r="B22" s="244" t="s">
        <v>654</v>
      </c>
      <c r="C22" s="244">
        <v>50</v>
      </c>
      <c r="D22" s="244" t="s">
        <v>549</v>
      </c>
      <c r="E22" s="241">
        <v>6000000</v>
      </c>
      <c r="F22" s="244"/>
      <c r="G22" s="164">
        <f t="shared" si="6"/>
        <v>300000000</v>
      </c>
      <c r="I22" s="163"/>
    </row>
    <row r="23" spans="1:9">
      <c r="B23" s="244" t="s">
        <v>653</v>
      </c>
      <c r="C23" s="45">
        <v>7</v>
      </c>
      <c r="D23" s="244" t="s">
        <v>549</v>
      </c>
      <c r="E23" s="241">
        <v>55000000</v>
      </c>
      <c r="F23" s="244"/>
      <c r="G23" s="164">
        <f t="shared" si="6"/>
        <v>385000000</v>
      </c>
      <c r="I23" s="253"/>
    </row>
    <row r="24" spans="1:9" s="64" customFormat="1">
      <c r="B24" s="344" t="s">
        <v>652</v>
      </c>
      <c r="C24" s="45">
        <v>7</v>
      </c>
      <c r="D24" s="45" t="s">
        <v>549</v>
      </c>
      <c r="E24" s="187">
        <v>75000000</v>
      </c>
      <c r="F24" s="45"/>
      <c r="G24" s="164">
        <f t="shared" si="6"/>
        <v>525000000</v>
      </c>
      <c r="H24" s="240"/>
      <c r="I24" s="163"/>
    </row>
    <row r="25" spans="1:9" s="64" customFormat="1">
      <c r="B25" s="344" t="s">
        <v>638</v>
      </c>
      <c r="C25" s="45">
        <v>25</v>
      </c>
      <c r="D25" s="45" t="s">
        <v>549</v>
      </c>
      <c r="E25" s="187">
        <v>3700000</v>
      </c>
      <c r="F25" s="45"/>
      <c r="G25" s="164">
        <f t="shared" si="6"/>
        <v>92500000</v>
      </c>
      <c r="H25" s="240"/>
      <c r="I25" s="586"/>
    </row>
    <row r="26" spans="1:9" s="64" customFormat="1">
      <c r="B26" s="344" t="s">
        <v>650</v>
      </c>
      <c r="C26" s="45">
        <v>7</v>
      </c>
      <c r="D26" s="45" t="s">
        <v>549</v>
      </c>
      <c r="E26" s="187">
        <v>75000000</v>
      </c>
      <c r="F26" s="45"/>
      <c r="G26" s="164">
        <f t="shared" si="6"/>
        <v>525000000</v>
      </c>
      <c r="H26" s="240"/>
      <c r="I26" s="586"/>
    </row>
    <row r="27" spans="1:9" s="240" customFormat="1">
      <c r="B27" s="246" t="s">
        <v>558</v>
      </c>
      <c r="C27" s="244">
        <v>25</v>
      </c>
      <c r="D27" s="243" t="s">
        <v>568</v>
      </c>
      <c r="E27" s="241">
        <v>9000000</v>
      </c>
      <c r="F27" s="244"/>
      <c r="G27" s="164">
        <f t="shared" si="6"/>
        <v>225000000</v>
      </c>
      <c r="I27" s="586"/>
    </row>
    <row r="28" spans="1:9" s="64" customFormat="1">
      <c r="B28" s="344" t="s">
        <v>559</v>
      </c>
      <c r="C28" s="45">
        <v>25</v>
      </c>
      <c r="D28" s="45" t="s">
        <v>568</v>
      </c>
      <c r="E28" s="187">
        <v>2700000</v>
      </c>
      <c r="F28" s="45"/>
      <c r="G28" s="164">
        <f t="shared" si="6"/>
        <v>67500000</v>
      </c>
      <c r="I28" s="253"/>
    </row>
    <row r="29" spans="1:9" s="240" customFormat="1">
      <c r="B29" s="246" t="s">
        <v>560</v>
      </c>
      <c r="C29" s="244">
        <v>100</v>
      </c>
      <c r="D29" s="242" t="s">
        <v>620</v>
      </c>
      <c r="E29" s="612">
        <v>1500000</v>
      </c>
      <c r="F29" s="242"/>
      <c r="G29" s="609">
        <f t="shared" si="6"/>
        <v>150000000</v>
      </c>
      <c r="I29" s="586"/>
    </row>
    <row r="30" spans="1:9" s="64" customFormat="1">
      <c r="B30" s="344" t="s">
        <v>569</v>
      </c>
      <c r="C30" s="45">
        <v>100</v>
      </c>
      <c r="D30" s="122" t="s">
        <v>620</v>
      </c>
      <c r="E30" s="190">
        <v>450000</v>
      </c>
      <c r="F30" s="122"/>
      <c r="G30" s="609">
        <f t="shared" si="6"/>
        <v>45000000</v>
      </c>
      <c r="I30" s="253"/>
    </row>
    <row r="31" spans="1:9" s="240" customFormat="1">
      <c r="B31" s="247" t="s">
        <v>637</v>
      </c>
      <c r="C31" s="45">
        <v>25</v>
      </c>
      <c r="D31" s="242" t="s">
        <v>620</v>
      </c>
      <c r="E31" s="612">
        <v>3000000</v>
      </c>
      <c r="F31" s="242"/>
      <c r="G31" s="609">
        <f t="shared" si="6"/>
        <v>75000000</v>
      </c>
      <c r="I31" s="586"/>
    </row>
    <row r="32" spans="1:9" s="240" customFormat="1">
      <c r="B32" s="246" t="s">
        <v>636</v>
      </c>
      <c r="C32" s="45">
        <v>25</v>
      </c>
      <c r="D32" s="243" t="s">
        <v>620</v>
      </c>
      <c r="E32" s="612">
        <v>900000</v>
      </c>
      <c r="F32" s="242"/>
      <c r="G32" s="609">
        <f t="shared" si="6"/>
        <v>22500000</v>
      </c>
      <c r="I32" s="253"/>
    </row>
    <row r="33" spans="2:9">
      <c r="B33" s="244" t="s">
        <v>649</v>
      </c>
      <c r="C33" s="45">
        <v>50</v>
      </c>
      <c r="D33" s="242" t="s">
        <v>549</v>
      </c>
      <c r="E33" s="612">
        <v>15000000</v>
      </c>
      <c r="F33" s="242"/>
      <c r="G33" s="609">
        <f t="shared" si="6"/>
        <v>750000000</v>
      </c>
      <c r="I33" s="253"/>
    </row>
    <row r="34" spans="2:9">
      <c r="B34" s="45" t="s">
        <v>571</v>
      </c>
      <c r="C34" s="45">
        <v>5</v>
      </c>
      <c r="D34" s="122" t="s">
        <v>549</v>
      </c>
      <c r="E34" s="609">
        <v>5464476</v>
      </c>
      <c r="F34" s="122">
        <v>12</v>
      </c>
      <c r="G34" s="609">
        <f>C34*E34*F34</f>
        <v>327868560</v>
      </c>
      <c r="H34" s="359"/>
      <c r="I34" s="163"/>
    </row>
    <row r="35" spans="2:9">
      <c r="B35" s="45" t="s">
        <v>572</v>
      </c>
      <c r="C35" s="45">
        <v>7</v>
      </c>
      <c r="D35" s="122" t="s">
        <v>549</v>
      </c>
      <c r="E35" s="609">
        <v>2781462.5</v>
      </c>
      <c r="F35" s="122"/>
      <c r="G35" s="133">
        <f>C35*E35</f>
        <v>19470237.5</v>
      </c>
      <c r="H35" s="359"/>
      <c r="I35" s="163"/>
    </row>
    <row r="36" spans="2:9">
      <c r="B36" s="45" t="s">
        <v>630</v>
      </c>
      <c r="C36" s="45">
        <v>7</v>
      </c>
      <c r="D36" s="122" t="s">
        <v>549</v>
      </c>
      <c r="E36" s="609">
        <v>2732236</v>
      </c>
      <c r="F36" s="122">
        <v>10</v>
      </c>
      <c r="G36" s="133">
        <f>C36*E36*F36</f>
        <v>191256520</v>
      </c>
      <c r="I36" s="163"/>
    </row>
    <row r="37" spans="2:9">
      <c r="B37" s="45" t="s">
        <v>629</v>
      </c>
      <c r="C37" s="45">
        <v>7</v>
      </c>
      <c r="D37" s="122" t="s">
        <v>549</v>
      </c>
      <c r="E37" s="609">
        <v>1485571</v>
      </c>
      <c r="F37" s="122">
        <v>10</v>
      </c>
      <c r="G37" s="133">
        <f t="shared" ref="G37:G46" si="7">C37*E37*F37</f>
        <v>103989970</v>
      </c>
      <c r="I37" s="163"/>
    </row>
    <row r="38" spans="2:9">
      <c r="B38" s="244" t="s">
        <v>785</v>
      </c>
      <c r="C38" s="45">
        <v>7</v>
      </c>
      <c r="D38" s="242" t="s">
        <v>549</v>
      </c>
      <c r="E38" s="610">
        <v>9576000000</v>
      </c>
      <c r="F38" s="791">
        <v>0.1</v>
      </c>
      <c r="G38" s="133">
        <f t="shared" si="7"/>
        <v>6703200000</v>
      </c>
      <c r="H38" s="163"/>
      <c r="I38" s="163"/>
    </row>
    <row r="39" spans="2:9">
      <c r="B39" s="244" t="s">
        <v>784</v>
      </c>
      <c r="C39" s="45">
        <v>2</v>
      </c>
      <c r="D39" s="242" t="s">
        <v>549</v>
      </c>
      <c r="E39" s="610">
        <v>15120000000</v>
      </c>
      <c r="F39" s="791">
        <v>0.1</v>
      </c>
      <c r="G39" s="133">
        <f t="shared" si="7"/>
        <v>3024000000</v>
      </c>
      <c r="H39" s="163"/>
      <c r="I39" s="163"/>
    </row>
    <row r="40" spans="2:9">
      <c r="B40" s="244" t="s">
        <v>783</v>
      </c>
      <c r="C40" s="45">
        <v>1</v>
      </c>
      <c r="D40" s="242" t="s">
        <v>549</v>
      </c>
      <c r="E40" s="610">
        <v>32000000000</v>
      </c>
      <c r="F40" s="791">
        <v>0.1</v>
      </c>
      <c r="G40" s="133">
        <f t="shared" si="7"/>
        <v>3200000000</v>
      </c>
      <c r="H40" s="163"/>
      <c r="I40" s="163"/>
    </row>
    <row r="41" spans="2:9">
      <c r="B41" s="244" t="s">
        <v>782</v>
      </c>
      <c r="C41" s="45">
        <v>2</v>
      </c>
      <c r="D41" s="244" t="s">
        <v>549</v>
      </c>
      <c r="E41" s="610">
        <v>130000000</v>
      </c>
      <c r="F41" s="365">
        <v>0.1</v>
      </c>
      <c r="G41" s="44">
        <f t="shared" si="7"/>
        <v>26000000</v>
      </c>
      <c r="H41" s="163"/>
      <c r="I41" s="163"/>
    </row>
    <row r="42" spans="2:9">
      <c r="B42" s="244" t="s">
        <v>781</v>
      </c>
      <c r="C42" s="45">
        <v>1</v>
      </c>
      <c r="D42" s="244" t="s">
        <v>549</v>
      </c>
      <c r="E42" s="610">
        <v>350000000</v>
      </c>
      <c r="F42" s="365">
        <v>0.1</v>
      </c>
      <c r="G42" s="44">
        <f t="shared" si="7"/>
        <v>35000000</v>
      </c>
      <c r="I42" s="163"/>
    </row>
    <row r="43" spans="2:9">
      <c r="B43" s="244" t="s">
        <v>780</v>
      </c>
      <c r="C43" s="45">
        <v>1</v>
      </c>
      <c r="D43" s="244" t="s">
        <v>549</v>
      </c>
      <c r="E43" s="610">
        <v>450000000</v>
      </c>
      <c r="F43" s="365">
        <v>0.1</v>
      </c>
      <c r="G43" s="44">
        <f t="shared" si="7"/>
        <v>45000000</v>
      </c>
      <c r="I43" s="163"/>
    </row>
    <row r="44" spans="2:9">
      <c r="B44" s="244" t="s">
        <v>779</v>
      </c>
      <c r="C44" s="45">
        <v>35</v>
      </c>
      <c r="D44" s="244" t="s">
        <v>549</v>
      </c>
      <c r="E44" s="610">
        <v>272000000</v>
      </c>
      <c r="F44" s="365">
        <v>0.1</v>
      </c>
      <c r="G44" s="44">
        <f t="shared" si="7"/>
        <v>952000000</v>
      </c>
      <c r="I44" s="163"/>
    </row>
    <row r="45" spans="2:9">
      <c r="B45" s="244" t="s">
        <v>778</v>
      </c>
      <c r="C45" s="45">
        <v>14</v>
      </c>
      <c r="D45" s="244" t="s">
        <v>549</v>
      </c>
      <c r="E45" s="610">
        <v>337500000</v>
      </c>
      <c r="F45" s="365">
        <v>0.1</v>
      </c>
      <c r="G45" s="44">
        <f t="shared" si="7"/>
        <v>472500000</v>
      </c>
      <c r="I45" s="163"/>
    </row>
    <row r="46" spans="2:9">
      <c r="B46" s="244" t="s">
        <v>777</v>
      </c>
      <c r="C46" s="45">
        <v>7</v>
      </c>
      <c r="D46" s="244" t="s">
        <v>549</v>
      </c>
      <c r="E46" s="610">
        <v>588000000</v>
      </c>
      <c r="F46" s="365">
        <v>0.1</v>
      </c>
      <c r="G46" s="44">
        <f t="shared" si="7"/>
        <v>411600000</v>
      </c>
      <c r="I46" s="163"/>
    </row>
    <row r="47" spans="2:9" ht="15.75">
      <c r="B47" s="209" t="s">
        <v>776</v>
      </c>
      <c r="C47" s="122"/>
      <c r="D47" s="122"/>
      <c r="E47" s="190"/>
      <c r="F47" s="122"/>
      <c r="G47" s="187" t="s">
        <v>573</v>
      </c>
      <c r="H47" s="630" t="s">
        <v>628</v>
      </c>
      <c r="I47" s="163"/>
    </row>
    <row r="48" spans="2:9" ht="15.75">
      <c r="B48" s="353" t="s">
        <v>775</v>
      </c>
      <c r="C48" s="353"/>
      <c r="D48" s="353"/>
      <c r="E48" s="353"/>
      <c r="F48" s="353"/>
      <c r="G48" s="630">
        <f>SUM(G16:G37)</f>
        <v>4135035287.5</v>
      </c>
      <c r="H48" s="630">
        <f>G48/12</f>
        <v>344586273.95833331</v>
      </c>
      <c r="I48" s="163"/>
    </row>
    <row r="49" spans="1:71" ht="15.75">
      <c r="B49" s="353" t="s">
        <v>774</v>
      </c>
      <c r="C49" s="353"/>
      <c r="D49" s="353"/>
      <c r="E49" s="353"/>
      <c r="F49" s="353"/>
      <c r="G49" s="630">
        <f>SUM(G38:G46)</f>
        <v>14869300000</v>
      </c>
      <c r="I49" s="163"/>
    </row>
    <row r="50" spans="1:71" s="64" customFormat="1" ht="265.5" customHeight="1">
      <c r="B50" s="545" t="s">
        <v>1092</v>
      </c>
      <c r="C50" s="179"/>
      <c r="D50" s="179"/>
      <c r="E50" s="179"/>
      <c r="F50" s="179"/>
      <c r="G50" s="179"/>
      <c r="H50" s="354"/>
    </row>
    <row r="51" spans="1:71" s="64" customFormat="1">
      <c r="B51" s="355"/>
      <c r="C51" s="258"/>
      <c r="D51" s="258"/>
      <c r="E51" s="258"/>
      <c r="F51" s="258"/>
      <c r="G51" s="258"/>
      <c r="H51" s="354"/>
    </row>
    <row r="52" spans="1:71" s="64" customFormat="1" ht="15.75">
      <c r="B52" s="1083"/>
      <c r="C52" s="1082"/>
      <c r="D52" s="1082"/>
      <c r="E52" s="1082"/>
      <c r="F52" s="1082"/>
      <c r="G52" s="1082"/>
      <c r="I52" s="205"/>
      <c r="X52" s="171"/>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row>
    <row r="53" spans="1:71" ht="15.75">
      <c r="B53" s="1083" t="str">
        <f>B9</f>
        <v xml:space="preserve">5.2. Fomento de esquemas de asociatividad, integración y economías de escala, a lo largo de la cadena. </v>
      </c>
      <c r="C53" s="1082"/>
      <c r="D53" s="1082"/>
      <c r="E53" s="1082"/>
      <c r="F53" s="1082"/>
      <c r="G53" s="1082"/>
      <c r="H53" s="64"/>
    </row>
    <row r="54" spans="1:71" ht="15">
      <c r="B54" s="206" t="s">
        <v>544</v>
      </c>
      <c r="C54" s="206" t="s">
        <v>300</v>
      </c>
      <c r="D54" s="206" t="s">
        <v>507</v>
      </c>
      <c r="E54" s="206" t="s">
        <v>190</v>
      </c>
      <c r="F54" s="206" t="s">
        <v>546</v>
      </c>
      <c r="G54" s="251" t="s">
        <v>547</v>
      </c>
      <c r="H54" s="354"/>
    </row>
    <row r="55" spans="1:71">
      <c r="B55" s="45" t="s">
        <v>548</v>
      </c>
      <c r="C55" s="45">
        <v>12</v>
      </c>
      <c r="D55" s="45" t="s">
        <v>549</v>
      </c>
      <c r="E55" s="164">
        <v>1000000</v>
      </c>
      <c r="F55" s="45"/>
      <c r="G55" s="164">
        <f>C55*E55</f>
        <v>12000000</v>
      </c>
    </row>
    <row r="56" spans="1:71">
      <c r="B56" s="45" t="s">
        <v>550</v>
      </c>
      <c r="C56" s="45">
        <v>12</v>
      </c>
      <c r="D56" s="45" t="s">
        <v>549</v>
      </c>
      <c r="E56" s="164">
        <v>100000</v>
      </c>
      <c r="F56" s="45"/>
      <c r="G56" s="164">
        <f t="shared" ref="G56:G80" si="8">C56*E56</f>
        <v>1200000</v>
      </c>
    </row>
    <row r="57" spans="1:71">
      <c r="B57" s="45" t="s">
        <v>565</v>
      </c>
      <c r="C57" s="45">
        <v>4</v>
      </c>
      <c r="D57" s="45" t="s">
        <v>549</v>
      </c>
      <c r="E57" s="164">
        <v>5000000</v>
      </c>
      <c r="F57" s="45"/>
      <c r="G57" s="164">
        <f t="shared" si="8"/>
        <v>20000000</v>
      </c>
    </row>
    <row r="58" spans="1:71">
      <c r="B58" s="45" t="s">
        <v>566</v>
      </c>
      <c r="C58" s="45">
        <v>75</v>
      </c>
      <c r="D58" s="45" t="s">
        <v>549</v>
      </c>
      <c r="E58" s="164">
        <v>5700000</v>
      </c>
      <c r="F58" s="45"/>
      <c r="G58" s="164">
        <f t="shared" si="8"/>
        <v>427500000</v>
      </c>
    </row>
    <row r="59" spans="1:71" s="240" customFormat="1">
      <c r="A59" s="250"/>
      <c r="B59" s="244" t="s">
        <v>640</v>
      </c>
      <c r="C59" s="244">
        <v>75</v>
      </c>
      <c r="D59" s="244" t="s">
        <v>549</v>
      </c>
      <c r="E59" s="241">
        <v>570000</v>
      </c>
      <c r="F59" s="244"/>
      <c r="G59" s="164">
        <f t="shared" si="8"/>
        <v>42750000</v>
      </c>
      <c r="I59" s="4"/>
      <c r="J59" s="4"/>
    </row>
    <row r="60" spans="1:71" s="240" customFormat="1">
      <c r="A60" s="250"/>
      <c r="B60" s="244" t="s">
        <v>638</v>
      </c>
      <c r="C60" s="244">
        <v>21</v>
      </c>
      <c r="D60" s="244" t="s">
        <v>549</v>
      </c>
      <c r="E60" s="249">
        <v>3700000</v>
      </c>
      <c r="F60" s="244"/>
      <c r="G60" s="164">
        <f t="shared" si="8"/>
        <v>77700000</v>
      </c>
      <c r="I60" s="4"/>
      <c r="J60" s="4"/>
    </row>
    <row r="61" spans="1:71" s="240" customFormat="1">
      <c r="A61" s="250"/>
      <c r="B61" s="244" t="s">
        <v>647</v>
      </c>
      <c r="C61" s="244">
        <v>14</v>
      </c>
      <c r="D61" s="244" t="s">
        <v>549</v>
      </c>
      <c r="E61" s="249">
        <v>75000000</v>
      </c>
      <c r="F61" s="244"/>
      <c r="G61" s="164">
        <f t="shared" si="8"/>
        <v>1050000000</v>
      </c>
      <c r="I61" s="4"/>
      <c r="J61" s="4"/>
    </row>
    <row r="62" spans="1:71" s="240" customFormat="1">
      <c r="A62" s="250"/>
      <c r="B62" s="244" t="s">
        <v>646</v>
      </c>
      <c r="C62" s="244">
        <v>14</v>
      </c>
      <c r="D62" s="244" t="s">
        <v>549</v>
      </c>
      <c r="E62" s="249">
        <v>55000000</v>
      </c>
      <c r="F62" s="244"/>
      <c r="G62" s="164">
        <f t="shared" si="8"/>
        <v>770000000</v>
      </c>
      <c r="I62" s="4"/>
      <c r="J62" s="4"/>
    </row>
    <row r="63" spans="1:71" s="240" customFormat="1">
      <c r="A63" s="250"/>
      <c r="B63" s="244" t="s">
        <v>1093</v>
      </c>
      <c r="C63" s="244">
        <v>1</v>
      </c>
      <c r="D63" s="244" t="s">
        <v>549</v>
      </c>
      <c r="E63" s="241">
        <v>140000000</v>
      </c>
      <c r="F63" s="244"/>
      <c r="G63" s="164">
        <f t="shared" si="8"/>
        <v>140000000</v>
      </c>
      <c r="I63" s="4"/>
      <c r="J63" s="4"/>
    </row>
    <row r="64" spans="1:71">
      <c r="B64" s="41" t="s">
        <v>650</v>
      </c>
      <c r="C64" s="39">
        <v>7</v>
      </c>
      <c r="D64" s="39" t="s">
        <v>549</v>
      </c>
      <c r="E64" s="207">
        <v>75000000</v>
      </c>
      <c r="F64" s="39"/>
      <c r="G64" s="164">
        <f t="shared" si="8"/>
        <v>525000000</v>
      </c>
    </row>
    <row r="65" spans="1:10" s="240" customFormat="1">
      <c r="B65" s="246" t="s">
        <v>558</v>
      </c>
      <c r="C65" s="244">
        <v>14</v>
      </c>
      <c r="D65" s="243" t="s">
        <v>568</v>
      </c>
      <c r="E65" s="241">
        <v>9000000</v>
      </c>
      <c r="F65" s="244"/>
      <c r="G65" s="164">
        <f t="shared" si="8"/>
        <v>126000000</v>
      </c>
      <c r="I65" s="4"/>
      <c r="J65" s="4"/>
    </row>
    <row r="66" spans="1:10" s="240" customFormat="1">
      <c r="B66" s="246" t="s">
        <v>559</v>
      </c>
      <c r="C66" s="244">
        <v>14</v>
      </c>
      <c r="D66" s="243" t="s">
        <v>568</v>
      </c>
      <c r="E66" s="241">
        <v>2700000</v>
      </c>
      <c r="F66" s="244"/>
      <c r="G66" s="164">
        <f t="shared" si="8"/>
        <v>37800000</v>
      </c>
      <c r="I66" s="4"/>
      <c r="J66" s="4"/>
    </row>
    <row r="67" spans="1:10" s="240" customFormat="1">
      <c r="B67" s="246" t="s">
        <v>560</v>
      </c>
      <c r="C67" s="244">
        <v>50</v>
      </c>
      <c r="D67" s="244" t="s">
        <v>620</v>
      </c>
      <c r="E67" s="241">
        <v>1500000</v>
      </c>
      <c r="F67" s="244"/>
      <c r="G67" s="164">
        <f t="shared" si="8"/>
        <v>75000000</v>
      </c>
      <c r="I67" s="4"/>
      <c r="J67" s="4"/>
    </row>
    <row r="68" spans="1:10" s="240" customFormat="1">
      <c r="B68" s="246" t="s">
        <v>569</v>
      </c>
      <c r="C68" s="244">
        <v>50</v>
      </c>
      <c r="D68" s="244" t="s">
        <v>620</v>
      </c>
      <c r="E68" s="241">
        <v>450000</v>
      </c>
      <c r="F68" s="242"/>
      <c r="G68" s="609">
        <f t="shared" si="8"/>
        <v>22500000</v>
      </c>
      <c r="I68" s="4"/>
      <c r="J68" s="4"/>
    </row>
    <row r="69" spans="1:10" s="240" customFormat="1">
      <c r="B69" s="247" t="s">
        <v>637</v>
      </c>
      <c r="C69" s="244">
        <v>14</v>
      </c>
      <c r="D69" s="244" t="s">
        <v>620</v>
      </c>
      <c r="E69" s="249">
        <v>3000000</v>
      </c>
      <c r="F69" s="242"/>
      <c r="G69" s="609">
        <f t="shared" si="8"/>
        <v>42000000</v>
      </c>
      <c r="I69" s="4"/>
      <c r="J69" s="4"/>
    </row>
    <row r="70" spans="1:10" s="240" customFormat="1">
      <c r="B70" s="246" t="s">
        <v>636</v>
      </c>
      <c r="C70" s="244">
        <v>14</v>
      </c>
      <c r="D70" s="243" t="s">
        <v>620</v>
      </c>
      <c r="E70" s="249">
        <v>900000</v>
      </c>
      <c r="F70" s="242"/>
      <c r="G70" s="609">
        <f t="shared" si="8"/>
        <v>12600000</v>
      </c>
      <c r="I70" s="4"/>
      <c r="J70" s="4"/>
    </row>
    <row r="71" spans="1:10" s="240" customFormat="1">
      <c r="B71" s="59" t="s">
        <v>635</v>
      </c>
      <c r="C71" s="244">
        <v>25</v>
      </c>
      <c r="D71" s="244" t="s">
        <v>549</v>
      </c>
      <c r="E71" s="249">
        <v>400000</v>
      </c>
      <c r="F71" s="242"/>
      <c r="G71" s="609">
        <f t="shared" si="8"/>
        <v>10000000</v>
      </c>
      <c r="I71" s="4"/>
      <c r="J71" s="4"/>
    </row>
    <row r="72" spans="1:10">
      <c r="B72" s="244" t="s">
        <v>649</v>
      </c>
      <c r="C72" s="244">
        <v>50</v>
      </c>
      <c r="D72" s="244" t="s">
        <v>549</v>
      </c>
      <c r="E72" s="249">
        <v>21000000</v>
      </c>
      <c r="F72" s="242"/>
      <c r="G72" s="609">
        <f t="shared" si="8"/>
        <v>1050000000</v>
      </c>
      <c r="H72" s="240"/>
    </row>
    <row r="73" spans="1:10" s="64" customFormat="1">
      <c r="A73" s="182"/>
      <c r="B73" s="48" t="s">
        <v>773</v>
      </c>
      <c r="C73" s="48">
        <v>2</v>
      </c>
      <c r="D73" s="48" t="s">
        <v>549</v>
      </c>
      <c r="E73" s="249">
        <v>2500000</v>
      </c>
      <c r="F73" s="115"/>
      <c r="G73" s="609">
        <f t="shared" si="8"/>
        <v>5000000</v>
      </c>
      <c r="H73" s="248"/>
      <c r="I73" s="4"/>
      <c r="J73" s="4"/>
    </row>
    <row r="74" spans="1:10" s="64" customFormat="1">
      <c r="A74" s="182"/>
      <c r="B74" s="48" t="s">
        <v>772</v>
      </c>
      <c r="C74" s="48">
        <v>2</v>
      </c>
      <c r="D74" s="48" t="s">
        <v>557</v>
      </c>
      <c r="E74" s="249">
        <v>2743387.5</v>
      </c>
      <c r="F74" s="115"/>
      <c r="G74" s="609">
        <f t="shared" si="8"/>
        <v>5486775</v>
      </c>
      <c r="H74" s="248"/>
      <c r="I74" s="4"/>
      <c r="J74" s="4"/>
    </row>
    <row r="75" spans="1:10">
      <c r="B75" s="45" t="s">
        <v>571</v>
      </c>
      <c r="C75" s="45">
        <v>5</v>
      </c>
      <c r="D75" s="45" t="s">
        <v>549</v>
      </c>
      <c r="E75" s="164">
        <v>5464476</v>
      </c>
      <c r="F75" s="122">
        <v>12</v>
      </c>
      <c r="G75" s="609">
        <f>C75*E75*F75</f>
        <v>327868560</v>
      </c>
      <c r="H75" s="631"/>
    </row>
    <row r="76" spans="1:10">
      <c r="B76" s="45" t="s">
        <v>572</v>
      </c>
      <c r="C76" s="45">
        <v>10</v>
      </c>
      <c r="D76" s="45" t="s">
        <v>549</v>
      </c>
      <c r="E76" s="164">
        <v>2398191.5</v>
      </c>
      <c r="F76" s="122"/>
      <c r="G76" s="609">
        <f t="shared" si="8"/>
        <v>23981915</v>
      </c>
      <c r="H76" s="252"/>
    </row>
    <row r="77" spans="1:10">
      <c r="B77" s="45" t="s">
        <v>630</v>
      </c>
      <c r="C77" s="45">
        <v>25</v>
      </c>
      <c r="D77" s="45" t="s">
        <v>549</v>
      </c>
      <c r="E77" s="164">
        <v>2732236</v>
      </c>
      <c r="F77" s="122">
        <v>10</v>
      </c>
      <c r="G77" s="609">
        <f>C77*E77*F77</f>
        <v>683059000</v>
      </c>
      <c r="H77" s="631"/>
    </row>
    <row r="78" spans="1:10">
      <c r="B78" s="45" t="s">
        <v>629</v>
      </c>
      <c r="C78" s="45">
        <f>C77</f>
        <v>25</v>
      </c>
      <c r="D78" s="45" t="s">
        <v>549</v>
      </c>
      <c r="E78" s="164">
        <v>1485571</v>
      </c>
      <c r="F78" s="122"/>
      <c r="G78" s="609">
        <f t="shared" si="8"/>
        <v>37139275</v>
      </c>
    </row>
    <row r="79" spans="1:10" s="240" customFormat="1">
      <c r="A79" s="250"/>
      <c r="B79" s="244" t="s">
        <v>771</v>
      </c>
      <c r="C79" s="244">
        <v>7000</v>
      </c>
      <c r="D79" s="244" t="s">
        <v>770</v>
      </c>
      <c r="E79" s="610">
        <v>1800000</v>
      </c>
      <c r="F79" s="242"/>
      <c r="G79" s="609">
        <f>C79*E79</f>
        <v>12600000000</v>
      </c>
      <c r="I79" s="4"/>
      <c r="J79" s="4"/>
    </row>
    <row r="80" spans="1:10" s="240" customFormat="1">
      <c r="A80" s="250"/>
      <c r="B80" s="244" t="s">
        <v>1011</v>
      </c>
      <c r="C80" s="244">
        <v>3500</v>
      </c>
      <c r="D80" s="244" t="s">
        <v>770</v>
      </c>
      <c r="E80" s="610">
        <f>E79</f>
        <v>1800000</v>
      </c>
      <c r="F80" s="242"/>
      <c r="G80" s="609">
        <f t="shared" si="8"/>
        <v>6300000000</v>
      </c>
      <c r="I80" s="4"/>
      <c r="J80" s="4"/>
    </row>
    <row r="81" spans="2:10">
      <c r="B81" s="45" t="s">
        <v>769</v>
      </c>
      <c r="C81" s="164">
        <v>7</v>
      </c>
      <c r="D81" s="45" t="s">
        <v>549</v>
      </c>
      <c r="E81" s="610">
        <v>130000000</v>
      </c>
      <c r="F81" s="792">
        <v>0.1</v>
      </c>
      <c r="G81" s="133">
        <f>C81*E81*F81</f>
        <v>91000000</v>
      </c>
    </row>
    <row r="82" spans="2:10">
      <c r="B82" s="45" t="s">
        <v>768</v>
      </c>
      <c r="C82" s="164">
        <v>7</v>
      </c>
      <c r="D82" s="45" t="s">
        <v>549</v>
      </c>
      <c r="E82" s="610">
        <v>9576000000</v>
      </c>
      <c r="F82" s="792">
        <v>0.1</v>
      </c>
      <c r="G82" s="133">
        <f t="shared" ref="G82:G87" si="9">C82*E82*F82</f>
        <v>6703200000</v>
      </c>
    </row>
    <row r="83" spans="2:10">
      <c r="B83" s="45" t="s">
        <v>767</v>
      </c>
      <c r="C83" s="164">
        <v>35</v>
      </c>
      <c r="D83" s="45" t="s">
        <v>549</v>
      </c>
      <c r="E83" s="610">
        <v>272000000</v>
      </c>
      <c r="F83" s="792">
        <v>0.1</v>
      </c>
      <c r="G83" s="133">
        <f t="shared" si="9"/>
        <v>952000000</v>
      </c>
    </row>
    <row r="84" spans="2:10">
      <c r="B84" s="45" t="s">
        <v>766</v>
      </c>
      <c r="C84" s="164">
        <v>14</v>
      </c>
      <c r="D84" s="45" t="s">
        <v>549</v>
      </c>
      <c r="E84" s="610">
        <v>640000000</v>
      </c>
      <c r="F84" s="43">
        <v>0.1</v>
      </c>
      <c r="G84" s="44">
        <f t="shared" si="9"/>
        <v>896000000</v>
      </c>
    </row>
    <row r="85" spans="2:10">
      <c r="B85" s="45" t="s">
        <v>765</v>
      </c>
      <c r="C85" s="164">
        <v>7</v>
      </c>
      <c r="D85" s="45" t="s">
        <v>549</v>
      </c>
      <c r="E85" s="610">
        <v>320000000</v>
      </c>
      <c r="F85" s="43">
        <v>0.1</v>
      </c>
      <c r="G85" s="44">
        <f t="shared" si="9"/>
        <v>224000000</v>
      </c>
    </row>
    <row r="86" spans="2:10">
      <c r="B86" s="45" t="s">
        <v>764</v>
      </c>
      <c r="C86" s="164">
        <v>14</v>
      </c>
      <c r="D86" s="45" t="s">
        <v>549</v>
      </c>
      <c r="E86" s="610">
        <v>9000000000</v>
      </c>
      <c r="F86" s="43">
        <v>0.1</v>
      </c>
      <c r="G86" s="44">
        <f t="shared" si="9"/>
        <v>12600000000</v>
      </c>
    </row>
    <row r="87" spans="2:10">
      <c r="B87" s="45" t="s">
        <v>1095</v>
      </c>
      <c r="C87" s="164">
        <v>35</v>
      </c>
      <c r="D87" s="45" t="s">
        <v>549</v>
      </c>
      <c r="E87" s="610">
        <v>4000000000</v>
      </c>
      <c r="F87" s="43">
        <v>0.1</v>
      </c>
      <c r="G87" s="44">
        <f t="shared" si="9"/>
        <v>14000000000</v>
      </c>
    </row>
    <row r="88" spans="2:10" ht="15">
      <c r="B88" s="209" t="s">
        <v>763</v>
      </c>
      <c r="C88" s="122"/>
      <c r="D88" s="122"/>
      <c r="E88" s="190"/>
      <c r="F88" s="122"/>
      <c r="G88" s="187" t="s">
        <v>551</v>
      </c>
      <c r="H88" s="184" t="s">
        <v>628</v>
      </c>
    </row>
    <row r="89" spans="2:10" s="368" customFormat="1" ht="15">
      <c r="B89" s="375" t="s">
        <v>739</v>
      </c>
      <c r="C89" s="374"/>
      <c r="D89" s="374"/>
      <c r="E89" s="373"/>
      <c r="F89" s="373"/>
      <c r="G89" s="369">
        <f>SUM(G55:G78)</f>
        <v>5524585525</v>
      </c>
      <c r="H89" s="369">
        <f>G89/12</f>
        <v>460382127.08333331</v>
      </c>
      <c r="I89" s="4"/>
      <c r="J89" s="4"/>
    </row>
    <row r="90" spans="2:10" s="368" customFormat="1" ht="15">
      <c r="B90" s="375" t="s">
        <v>762</v>
      </c>
      <c r="C90" s="374"/>
      <c r="D90" s="374"/>
      <c r="E90" s="374"/>
      <c r="F90" s="373"/>
      <c r="G90" s="369">
        <f>G79+SUM(G81:G87)</f>
        <v>48066200000</v>
      </c>
      <c r="H90" s="366"/>
      <c r="I90" s="4"/>
      <c r="J90" s="4"/>
    </row>
    <row r="91" spans="2:10" s="368" customFormat="1" ht="15">
      <c r="B91" s="372" t="s">
        <v>761</v>
      </c>
      <c r="C91" s="370"/>
      <c r="D91" s="370"/>
      <c r="E91" s="371"/>
      <c r="F91" s="370"/>
      <c r="G91" s="369">
        <f>G80+SUM(G81:G87)</f>
        <v>41766200000</v>
      </c>
      <c r="H91" s="366"/>
      <c r="I91" s="4"/>
      <c r="J91" s="4"/>
    </row>
    <row r="92" spans="2:10" s="170" customFormat="1" ht="285">
      <c r="B92" s="951" t="s">
        <v>1094</v>
      </c>
      <c r="C92" s="367"/>
      <c r="D92" s="367"/>
      <c r="E92" s="367"/>
      <c r="F92" s="367"/>
      <c r="G92" s="367"/>
      <c r="H92" s="366"/>
      <c r="I92" s="4"/>
      <c r="J92" s="4"/>
    </row>
    <row r="93" spans="2:10">
      <c r="F93" s="64"/>
      <c r="G93" s="64"/>
    </row>
    <row r="94" spans="2:10">
      <c r="F94" s="64"/>
      <c r="G94" s="64"/>
    </row>
    <row r="95" spans="2:10">
      <c r="F95" s="64"/>
      <c r="G95" s="64"/>
    </row>
    <row r="96" spans="2:10">
      <c r="B96" s="64"/>
      <c r="C96" s="64"/>
      <c r="D96" s="64"/>
      <c r="E96" s="64"/>
    </row>
    <row r="97" spans="2:5">
      <c r="B97" s="64"/>
      <c r="C97" s="64"/>
      <c r="D97" s="64"/>
      <c r="E97" s="64"/>
    </row>
    <row r="98" spans="2:5">
      <c r="B98" s="64"/>
      <c r="C98" s="64"/>
      <c r="D98" s="64"/>
      <c r="E98" s="64"/>
    </row>
  </sheetData>
  <sheetProtection password="E983" sheet="1" objects="1" scenarios="1" selectLockedCells="1" selectUnlockedCells="1"/>
  <mergeCells count="3">
    <mergeCell ref="B13:G13"/>
    <mergeCell ref="B52:G52"/>
    <mergeCell ref="B53:G5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1"/>
  <sheetViews>
    <sheetView showGridLines="0" zoomScale="70" zoomScaleNormal="70" workbookViewId="0">
      <selection activeCell="B9" sqref="B9"/>
    </sheetView>
  </sheetViews>
  <sheetFormatPr baseColWidth="10" defaultColWidth="9.875" defaultRowHeight="14.25"/>
  <cols>
    <col min="1" max="1" width="6" style="259" customWidth="1"/>
    <col min="2" max="2" width="57.5" style="259" customWidth="1"/>
    <col min="3" max="3" width="11.875" style="259" customWidth="1"/>
    <col min="4" max="4" width="14.875" style="259" customWidth="1"/>
    <col min="5" max="5" width="19.375" style="259" customWidth="1"/>
    <col min="6" max="6" width="16" style="259" bestFit="1" customWidth="1"/>
    <col min="7" max="7" width="18.5" style="259" bestFit="1" customWidth="1"/>
    <col min="8" max="8" width="19.25" style="259" bestFit="1" customWidth="1"/>
    <col min="9" max="23" width="18.125" style="259" bestFit="1" customWidth="1"/>
    <col min="24" max="24" width="18.625" style="259" bestFit="1" customWidth="1"/>
    <col min="25" max="25" width="19.375" style="259" bestFit="1" customWidth="1"/>
    <col min="26" max="26" width="16.375" style="259" bestFit="1" customWidth="1"/>
    <col min="27" max="27" width="23" style="259" customWidth="1"/>
    <col min="28" max="16384" width="9.875" style="259"/>
  </cols>
  <sheetData>
    <row r="2" spans="1:26" ht="15">
      <c r="B2" s="297" t="s">
        <v>601</v>
      </c>
    </row>
    <row r="3" spans="1:26" s="260" customFormat="1" ht="15">
      <c r="B3" s="296"/>
    </row>
    <row r="4" spans="1:26" ht="15.6" customHeight="1">
      <c r="B4" s="546" t="str">
        <f>Portafolio!C12</f>
        <v>6. Promoción de la gestión sostenible del suelo, en la cadena cárnica bovina.</v>
      </c>
      <c r="C4" s="546"/>
      <c r="D4" s="546"/>
      <c r="E4" s="546"/>
      <c r="F4" s="546"/>
      <c r="G4" s="546"/>
    </row>
    <row r="6" spans="1:26" ht="15">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t="s">
        <v>73</v>
      </c>
    </row>
    <row r="7" spans="1:26" s="286" customFormat="1" ht="30">
      <c r="A7" s="259"/>
      <c r="B7" s="266" t="s">
        <v>68</v>
      </c>
      <c r="C7" s="295" t="s">
        <v>1043</v>
      </c>
      <c r="D7" s="266" t="s">
        <v>543</v>
      </c>
      <c r="E7" s="857">
        <f>SUM(E8:E9)</f>
        <v>0</v>
      </c>
      <c r="F7" s="857">
        <f t="shared" ref="F7:X7" si="0">SUM(F8:F9)</f>
        <v>876912380</v>
      </c>
      <c r="G7" s="857">
        <f t="shared" si="0"/>
        <v>2744792388.4285717</v>
      </c>
      <c r="H7" s="857">
        <f t="shared" si="0"/>
        <v>2744792388.4285717</v>
      </c>
      <c r="I7" s="857">
        <f t="shared" si="0"/>
        <v>2744792388.4285717</v>
      </c>
      <c r="J7" s="857">
        <f t="shared" si="0"/>
        <v>2744792388.4285717</v>
      </c>
      <c r="K7" s="857">
        <f t="shared" si="0"/>
        <v>2744792388.4285717</v>
      </c>
      <c r="L7" s="857">
        <f t="shared" si="0"/>
        <v>2091417313.4285717</v>
      </c>
      <c r="M7" s="857">
        <f t="shared" si="0"/>
        <v>2091417313.4285717</v>
      </c>
      <c r="N7" s="857">
        <f t="shared" si="0"/>
        <v>0</v>
      </c>
      <c r="O7" s="857">
        <f t="shared" si="0"/>
        <v>0</v>
      </c>
      <c r="P7" s="857">
        <f t="shared" si="0"/>
        <v>0</v>
      </c>
      <c r="Q7" s="857">
        <f t="shared" si="0"/>
        <v>0</v>
      </c>
      <c r="R7" s="857">
        <f t="shared" si="0"/>
        <v>0</v>
      </c>
      <c r="S7" s="857">
        <f t="shared" si="0"/>
        <v>0</v>
      </c>
      <c r="T7" s="857">
        <f t="shared" si="0"/>
        <v>0</v>
      </c>
      <c r="U7" s="857">
        <f t="shared" si="0"/>
        <v>0</v>
      </c>
      <c r="V7" s="857">
        <f t="shared" si="0"/>
        <v>0</v>
      </c>
      <c r="W7" s="857">
        <f t="shared" si="0"/>
        <v>0</v>
      </c>
      <c r="X7" s="857">
        <f t="shared" si="0"/>
        <v>0</v>
      </c>
      <c r="Y7" s="857">
        <f>SUM(E7:X7)</f>
        <v>18783708949</v>
      </c>
      <c r="Z7" s="852"/>
    </row>
    <row r="8" spans="1:26" s="798" customFormat="1" ht="28.5">
      <c r="A8" s="793"/>
      <c r="B8" s="794" t="str">
        <f>Portafolio!D12</f>
        <v>6.1. Contribución al ordenamiento ambiental, fuera de la frontera agrícola.</v>
      </c>
      <c r="C8" s="795" t="s">
        <v>665</v>
      </c>
      <c r="D8" s="795" t="s">
        <v>656</v>
      </c>
      <c r="E8" s="858"/>
      <c r="F8" s="859">
        <f>+H25*8</f>
        <v>435583383.33333331</v>
      </c>
      <c r="G8" s="859">
        <f>+H24</f>
        <v>653375075</v>
      </c>
      <c r="H8" s="859">
        <f>+H24</f>
        <v>653375075</v>
      </c>
      <c r="I8" s="859">
        <f t="shared" ref="I8:K9" si="1">+H8</f>
        <v>653375075</v>
      </c>
      <c r="J8" s="859">
        <f t="shared" si="1"/>
        <v>653375075</v>
      </c>
      <c r="K8" s="859">
        <f t="shared" si="1"/>
        <v>653375075</v>
      </c>
      <c r="L8" s="858" t="s">
        <v>573</v>
      </c>
      <c r="M8" s="858" t="s">
        <v>573</v>
      </c>
      <c r="N8" s="858" t="s">
        <v>573</v>
      </c>
      <c r="O8" s="858" t="s">
        <v>573</v>
      </c>
      <c r="P8" s="858" t="s">
        <v>573</v>
      </c>
      <c r="Q8" s="858" t="s">
        <v>573</v>
      </c>
      <c r="R8" s="858" t="s">
        <v>573</v>
      </c>
      <c r="S8" s="858" t="s">
        <v>573</v>
      </c>
      <c r="T8" s="858" t="s">
        <v>573</v>
      </c>
      <c r="U8" s="858" t="s">
        <v>573</v>
      </c>
      <c r="V8" s="858" t="s">
        <v>573</v>
      </c>
      <c r="W8" s="858" t="s">
        <v>573</v>
      </c>
      <c r="X8" s="858" t="s">
        <v>573</v>
      </c>
      <c r="Y8" s="859">
        <f>SUM(E8:X8)</f>
        <v>3702458758.333333</v>
      </c>
      <c r="Z8" s="852"/>
    </row>
    <row r="9" spans="1:26" s="798" customFormat="1" ht="36" customHeight="1">
      <c r="A9" s="793"/>
      <c r="B9" s="794" t="str">
        <f>Portafolio!D13</f>
        <v>6.2. Mejora de la sostenibilidad en el uso y manejo del suelo, al interior de la frontera agrícola.</v>
      </c>
      <c r="C9" s="795" t="s">
        <v>666</v>
      </c>
      <c r="D9" s="795" t="s">
        <v>656</v>
      </c>
      <c r="E9" s="860"/>
      <c r="F9" s="859">
        <f>+H48*8</f>
        <v>441328996.66666669</v>
      </c>
      <c r="G9" s="859">
        <f>+H49</f>
        <v>2091417313.4285717</v>
      </c>
      <c r="H9" s="859">
        <f>+G9</f>
        <v>2091417313.4285717</v>
      </c>
      <c r="I9" s="859">
        <f t="shared" si="1"/>
        <v>2091417313.4285717</v>
      </c>
      <c r="J9" s="859">
        <f t="shared" si="1"/>
        <v>2091417313.4285717</v>
      </c>
      <c r="K9" s="859">
        <f t="shared" si="1"/>
        <v>2091417313.4285717</v>
      </c>
      <c r="L9" s="859">
        <f>+K9</f>
        <v>2091417313.4285717</v>
      </c>
      <c r="M9" s="859">
        <f>+L9</f>
        <v>2091417313.4285717</v>
      </c>
      <c r="N9" s="858" t="s">
        <v>573</v>
      </c>
      <c r="O9" s="858" t="s">
        <v>573</v>
      </c>
      <c r="P9" s="858" t="s">
        <v>573</v>
      </c>
      <c r="Q9" s="858" t="s">
        <v>573</v>
      </c>
      <c r="R9" s="858" t="s">
        <v>573</v>
      </c>
      <c r="S9" s="858" t="s">
        <v>573</v>
      </c>
      <c r="T9" s="858" t="s">
        <v>573</v>
      </c>
      <c r="U9" s="858" t="s">
        <v>573</v>
      </c>
      <c r="V9" s="858" t="s">
        <v>573</v>
      </c>
      <c r="W9" s="858" t="s">
        <v>573</v>
      </c>
      <c r="X9" s="858" t="s">
        <v>573</v>
      </c>
      <c r="Y9" s="859">
        <f>SUM(E9:X9)</f>
        <v>15081250190.666668</v>
      </c>
      <c r="Z9" s="852"/>
    </row>
    <row r="10" spans="1:26" s="286" customFormat="1" ht="15">
      <c r="A10" s="259"/>
      <c r="B10" s="266" t="s">
        <v>73</v>
      </c>
      <c r="C10" s="266"/>
      <c r="D10" s="266"/>
      <c r="E10" s="861">
        <f t="shared" ref="E10:M10" si="2">SUM(E8:E9)</f>
        <v>0</v>
      </c>
      <c r="F10" s="861">
        <f t="shared" si="2"/>
        <v>876912380</v>
      </c>
      <c r="G10" s="861">
        <f t="shared" si="2"/>
        <v>2744792388.4285717</v>
      </c>
      <c r="H10" s="861">
        <f t="shared" si="2"/>
        <v>2744792388.4285717</v>
      </c>
      <c r="I10" s="861">
        <f t="shared" si="2"/>
        <v>2744792388.4285717</v>
      </c>
      <c r="J10" s="861">
        <f t="shared" si="2"/>
        <v>2744792388.4285717</v>
      </c>
      <c r="K10" s="861">
        <f t="shared" si="2"/>
        <v>2744792388.4285717</v>
      </c>
      <c r="L10" s="861">
        <f t="shared" si="2"/>
        <v>2091417313.4285717</v>
      </c>
      <c r="M10" s="861">
        <f t="shared" si="2"/>
        <v>2091417313.4285717</v>
      </c>
      <c r="N10" s="861"/>
      <c r="O10" s="861"/>
      <c r="P10" s="861"/>
      <c r="Q10" s="861"/>
      <c r="R10" s="861"/>
      <c r="S10" s="861"/>
      <c r="T10" s="861"/>
      <c r="U10" s="861"/>
      <c r="V10" s="861"/>
      <c r="W10" s="861"/>
      <c r="X10" s="861"/>
      <c r="Y10" s="861"/>
    </row>
    <row r="11" spans="1:26">
      <c r="G11" s="636"/>
      <c r="Y11" s="285"/>
    </row>
    <row r="12" spans="1:26">
      <c r="Y12" s="285"/>
    </row>
    <row r="13" spans="1:26" s="260" customFormat="1" ht="15">
      <c r="B13" s="1087" t="str">
        <f>B8</f>
        <v>6.1. Contribución al ordenamiento ambiental, fuera de la frontera agrícola.</v>
      </c>
      <c r="C13" s="1087"/>
      <c r="D13" s="1087"/>
      <c r="E13" s="1087"/>
      <c r="F13" s="1087"/>
      <c r="G13" s="1087"/>
      <c r="H13" s="1087"/>
      <c r="I13" s="259"/>
      <c r="X13" s="267"/>
    </row>
    <row r="14" spans="1:26" ht="15">
      <c r="B14" s="266" t="s">
        <v>544</v>
      </c>
      <c r="C14" s="266" t="s">
        <v>300</v>
      </c>
      <c r="D14" s="266" t="s">
        <v>507</v>
      </c>
      <c r="E14" s="266" t="s">
        <v>190</v>
      </c>
      <c r="F14" s="283" t="s">
        <v>545</v>
      </c>
      <c r="G14" s="266" t="s">
        <v>546</v>
      </c>
      <c r="H14" s="266" t="s">
        <v>547</v>
      </c>
      <c r="X14" s="282"/>
    </row>
    <row r="15" spans="1:26">
      <c r="B15" s="269" t="s">
        <v>548</v>
      </c>
      <c r="C15" s="269">
        <v>14</v>
      </c>
      <c r="D15" s="269" t="s">
        <v>549</v>
      </c>
      <c r="E15" s="268">
        <f>+'Categoria Costos '!C130</f>
        <v>1000000</v>
      </c>
      <c r="F15" s="270"/>
      <c r="G15" s="269"/>
      <c r="H15" s="268">
        <f>+C15*E15</f>
        <v>14000000</v>
      </c>
    </row>
    <row r="16" spans="1:26">
      <c r="B16" s="269" t="s">
        <v>550</v>
      </c>
      <c r="C16" s="269">
        <v>14</v>
      </c>
      <c r="D16" s="269" t="s">
        <v>549</v>
      </c>
      <c r="E16" s="268">
        <f>+'Categoria Costos '!C137</f>
        <v>100000</v>
      </c>
      <c r="F16" s="270"/>
      <c r="G16" s="269"/>
      <c r="H16" s="268">
        <f t="shared" ref="H16:H22" si="3">+C16*E16</f>
        <v>1400000</v>
      </c>
    </row>
    <row r="17" spans="2:24">
      <c r="B17" s="269" t="s">
        <v>565</v>
      </c>
      <c r="C17" s="269">
        <v>4</v>
      </c>
      <c r="D17" s="269" t="s">
        <v>549</v>
      </c>
      <c r="E17" s="268">
        <f>+'Categoria Costos '!C131</f>
        <v>5000000</v>
      </c>
      <c r="F17" s="270"/>
      <c r="G17" s="269"/>
      <c r="H17" s="268">
        <f t="shared" si="3"/>
        <v>20000000</v>
      </c>
    </row>
    <row r="18" spans="2:24">
      <c r="B18" s="269" t="s">
        <v>566</v>
      </c>
      <c r="C18" s="269">
        <v>14</v>
      </c>
      <c r="D18" s="269" t="s">
        <v>549</v>
      </c>
      <c r="E18" s="268">
        <f>+'Categoria Costos '!C132</f>
        <v>5700000</v>
      </c>
      <c r="F18" s="270"/>
      <c r="G18" s="269"/>
      <c r="H18" s="268">
        <f t="shared" si="3"/>
        <v>79800000</v>
      </c>
    </row>
    <row r="19" spans="2:24">
      <c r="B19" s="269" t="s">
        <v>567</v>
      </c>
      <c r="C19" s="269">
        <v>25</v>
      </c>
      <c r="D19" s="269" t="s">
        <v>549</v>
      </c>
      <c r="E19" s="268">
        <f>+'Categoria Costos '!C138</f>
        <v>570000</v>
      </c>
      <c r="F19" s="270"/>
      <c r="G19" s="269"/>
      <c r="H19" s="268">
        <f t="shared" si="3"/>
        <v>14250000</v>
      </c>
    </row>
    <row r="20" spans="2:24">
      <c r="B20" s="269" t="s">
        <v>570</v>
      </c>
      <c r="C20" s="269">
        <v>14</v>
      </c>
      <c r="D20" s="269" t="s">
        <v>549</v>
      </c>
      <c r="E20" s="268">
        <f>+'Categoria Costos '!C136</f>
        <v>6000000</v>
      </c>
      <c r="F20" s="270"/>
      <c r="G20" s="269"/>
      <c r="H20" s="268">
        <f t="shared" si="3"/>
        <v>84000000</v>
      </c>
    </row>
    <row r="21" spans="2:24">
      <c r="B21" s="269" t="s">
        <v>571</v>
      </c>
      <c r="C21" s="269">
        <v>5</v>
      </c>
      <c r="D21" s="269" t="s">
        <v>549</v>
      </c>
      <c r="E21" s="268">
        <f>+'Categoria Costos '!D52</f>
        <v>6982386</v>
      </c>
      <c r="F21" s="270">
        <v>0.5</v>
      </c>
      <c r="G21" s="269">
        <v>12</v>
      </c>
      <c r="H21" s="268">
        <f>+C21*E21*G21</f>
        <v>418943160</v>
      </c>
    </row>
    <row r="22" spans="2:24">
      <c r="B22" s="269" t="s">
        <v>572</v>
      </c>
      <c r="C22" s="269">
        <v>10</v>
      </c>
      <c r="D22" s="269" t="s">
        <v>549</v>
      </c>
      <c r="E22" s="268">
        <f>+'Categoria Costos '!G52+'Categoria Costos '!C89</f>
        <v>2098191.5</v>
      </c>
      <c r="F22" s="270"/>
      <c r="G22" s="269"/>
      <c r="H22" s="268">
        <f t="shared" si="3"/>
        <v>20981915</v>
      </c>
    </row>
    <row r="23" spans="2:24">
      <c r="B23" s="269" t="s">
        <v>664</v>
      </c>
      <c r="C23" s="269"/>
      <c r="D23" s="269"/>
      <c r="E23" s="268"/>
      <c r="F23" s="270"/>
      <c r="G23" s="269"/>
      <c r="H23" s="268" t="s">
        <v>573</v>
      </c>
    </row>
    <row r="24" spans="2:24" ht="15">
      <c r="B24" s="298" t="s">
        <v>547</v>
      </c>
      <c r="C24" s="264"/>
      <c r="D24" s="264"/>
      <c r="E24" s="264"/>
      <c r="F24" s="265"/>
      <c r="G24" s="279"/>
      <c r="H24" s="273">
        <f>SUM(H15:H23)</f>
        <v>653375075</v>
      </c>
      <c r="I24" s="639"/>
      <c r="J24" s="260"/>
    </row>
    <row r="25" spans="2:24" ht="15">
      <c r="B25" s="299" t="s">
        <v>626</v>
      </c>
      <c r="C25" s="277"/>
      <c r="D25" s="277"/>
      <c r="E25" s="277"/>
      <c r="F25" s="276"/>
      <c r="G25" s="276"/>
      <c r="H25" s="275">
        <f>+H24/12</f>
        <v>54447922.916666664</v>
      </c>
      <c r="I25" s="260"/>
      <c r="J25" s="260"/>
    </row>
    <row r="26" spans="2:24" s="260" customFormat="1" ht="114">
      <c r="B26" s="263" t="s">
        <v>1090</v>
      </c>
      <c r="C26" s="262"/>
      <c r="D26" s="262"/>
      <c r="E26" s="262"/>
      <c r="F26" s="262"/>
      <c r="G26" s="262"/>
      <c r="H26" s="261"/>
    </row>
    <row r="27" spans="2:24" s="260" customFormat="1">
      <c r="B27" s="272"/>
      <c r="C27" s="271"/>
      <c r="D27" s="271"/>
      <c r="E27" s="271"/>
      <c r="F27" s="271"/>
      <c r="G27" s="271"/>
      <c r="H27" s="261"/>
    </row>
    <row r="28" spans="2:24" ht="15">
      <c r="I28" s="274"/>
    </row>
    <row r="29" spans="2:24" s="260" customFormat="1">
      <c r="B29" s="1087" t="str">
        <f>B9</f>
        <v>6.2. Mejora de la sostenibilidad en el uso y manejo del suelo, al interior de la frontera agrícola.</v>
      </c>
      <c r="C29" s="1088"/>
      <c r="D29" s="1088"/>
      <c r="E29" s="1088"/>
      <c r="F29" s="1088"/>
      <c r="G29" s="1088"/>
      <c r="H29" s="1088"/>
    </row>
    <row r="30" spans="2:24" ht="15">
      <c r="B30" s="266" t="s">
        <v>544</v>
      </c>
      <c r="C30" s="266" t="s">
        <v>300</v>
      </c>
      <c r="D30" s="266" t="s">
        <v>507</v>
      </c>
      <c r="E30" s="266" t="s">
        <v>190</v>
      </c>
      <c r="F30" s="283" t="s">
        <v>545</v>
      </c>
      <c r="G30" s="266" t="s">
        <v>546</v>
      </c>
      <c r="H30" s="266" t="s">
        <v>547</v>
      </c>
      <c r="I30" s="260"/>
      <c r="X30" s="282"/>
    </row>
    <row r="31" spans="2:24">
      <c r="B31" s="269" t="s">
        <v>548</v>
      </c>
      <c r="C31" s="269">
        <v>6</v>
      </c>
      <c r="D31" s="269" t="s">
        <v>549</v>
      </c>
      <c r="E31" s="268">
        <f>+'Categoria Costos '!C130</f>
        <v>1000000</v>
      </c>
      <c r="F31" s="270"/>
      <c r="G31" s="269"/>
      <c r="H31" s="268">
        <f>+C31*E31</f>
        <v>6000000</v>
      </c>
      <c r="I31" s="633"/>
    </row>
    <row r="32" spans="2:24">
      <c r="B32" s="269" t="s">
        <v>550</v>
      </c>
      <c r="C32" s="269">
        <v>6</v>
      </c>
      <c r="D32" s="269" t="s">
        <v>549</v>
      </c>
      <c r="E32" s="268">
        <f>+'Categoria Costos '!C137</f>
        <v>100000</v>
      </c>
      <c r="F32" s="270"/>
      <c r="G32" s="269"/>
      <c r="H32" s="268">
        <f t="shared" ref="H32:H45" si="4">+C32*E32</f>
        <v>600000</v>
      </c>
      <c r="I32" s="633"/>
    </row>
    <row r="33" spans="1:10">
      <c r="B33" s="269" t="s">
        <v>565</v>
      </c>
      <c r="C33" s="269">
        <v>4</v>
      </c>
      <c r="D33" s="269" t="s">
        <v>549</v>
      </c>
      <c r="E33" s="268">
        <f>+'Categoria Costos '!C131</f>
        <v>5000000</v>
      </c>
      <c r="F33" s="270"/>
      <c r="G33" s="269"/>
      <c r="H33" s="268">
        <f t="shared" si="4"/>
        <v>20000000</v>
      </c>
      <c r="I33" s="633"/>
    </row>
    <row r="34" spans="1:10">
      <c r="B34" s="269" t="s">
        <v>566</v>
      </c>
      <c r="C34" s="269">
        <v>12</v>
      </c>
      <c r="D34" s="269" t="s">
        <v>549</v>
      </c>
      <c r="E34" s="268">
        <f>+'Categoria Costos '!C132</f>
        <v>5700000</v>
      </c>
      <c r="F34" s="270"/>
      <c r="G34" s="269"/>
      <c r="H34" s="268">
        <f t="shared" si="4"/>
        <v>68400000</v>
      </c>
      <c r="I34" s="633"/>
    </row>
    <row r="35" spans="1:10">
      <c r="B35" s="269" t="s">
        <v>567</v>
      </c>
      <c r="C35" s="269">
        <v>12</v>
      </c>
      <c r="D35" s="269" t="s">
        <v>549</v>
      </c>
      <c r="E35" s="268">
        <f>+'Categoria Costos '!C138</f>
        <v>570000</v>
      </c>
      <c r="F35" s="270"/>
      <c r="G35" s="269"/>
      <c r="H35" s="268">
        <f t="shared" si="4"/>
        <v>6840000</v>
      </c>
      <c r="I35" s="633"/>
    </row>
    <row r="36" spans="1:10">
      <c r="B36" s="269" t="s">
        <v>570</v>
      </c>
      <c r="C36" s="269">
        <v>14</v>
      </c>
      <c r="D36" s="269" t="s">
        <v>549</v>
      </c>
      <c r="E36" s="268">
        <f>+'Categoria Costos '!C136</f>
        <v>6000000</v>
      </c>
      <c r="F36" s="270"/>
      <c r="G36" s="269"/>
      <c r="H36" s="268">
        <f t="shared" si="4"/>
        <v>84000000</v>
      </c>
      <c r="I36" s="633"/>
    </row>
    <row r="37" spans="1:10">
      <c r="B37" s="269" t="s">
        <v>558</v>
      </c>
      <c r="C37" s="269">
        <v>14</v>
      </c>
      <c r="D37" s="269" t="s">
        <v>568</v>
      </c>
      <c r="E37" s="268">
        <f>+'Categoria Costos '!D408</f>
        <v>9000000</v>
      </c>
      <c r="F37" s="270"/>
      <c r="G37" s="269"/>
      <c r="H37" s="268">
        <f t="shared" si="4"/>
        <v>126000000</v>
      </c>
      <c r="I37" s="633"/>
    </row>
    <row r="38" spans="1:10">
      <c r="B38" s="269" t="s">
        <v>559</v>
      </c>
      <c r="C38" s="269">
        <v>14</v>
      </c>
      <c r="D38" s="269" t="s">
        <v>549</v>
      </c>
      <c r="E38" s="268">
        <f>+'Categoria Costos '!D409</f>
        <v>2700000</v>
      </c>
      <c r="F38" s="270"/>
      <c r="G38" s="269"/>
      <c r="H38" s="268">
        <f t="shared" si="4"/>
        <v>37800000</v>
      </c>
      <c r="I38" s="633"/>
    </row>
    <row r="39" spans="1:10">
      <c r="B39" s="269" t="s">
        <v>560</v>
      </c>
      <c r="C39" s="269">
        <v>14</v>
      </c>
      <c r="D39" s="269" t="s">
        <v>549</v>
      </c>
      <c r="E39" s="268">
        <f>+'Categoria Costos '!D410</f>
        <v>1500000</v>
      </c>
      <c r="F39" s="270"/>
      <c r="G39" s="269"/>
      <c r="H39" s="268">
        <f t="shared" si="4"/>
        <v>21000000</v>
      </c>
      <c r="I39" s="633"/>
    </row>
    <row r="40" spans="1:10">
      <c r="B40" s="269" t="s">
        <v>569</v>
      </c>
      <c r="C40" s="269">
        <v>14</v>
      </c>
      <c r="D40" s="269" t="s">
        <v>549</v>
      </c>
      <c r="E40" s="268">
        <f>+'Categoria Costos '!D411</f>
        <v>450000</v>
      </c>
      <c r="F40" s="270"/>
      <c r="G40" s="269"/>
      <c r="H40" s="268">
        <f t="shared" si="4"/>
        <v>6300000</v>
      </c>
      <c r="I40" s="633"/>
    </row>
    <row r="41" spans="1:10">
      <c r="B41" s="269" t="s">
        <v>561</v>
      </c>
      <c r="C41" s="269">
        <v>14</v>
      </c>
      <c r="D41" s="269" t="s">
        <v>549</v>
      </c>
      <c r="E41" s="268">
        <f>+'Categoria Costos '!D412</f>
        <v>3000000</v>
      </c>
      <c r="F41" s="270"/>
      <c r="G41" s="269"/>
      <c r="H41" s="268">
        <f t="shared" si="4"/>
        <v>42000000</v>
      </c>
      <c r="I41" s="633"/>
    </row>
    <row r="42" spans="1:10">
      <c r="B42" s="269" t="s">
        <v>562</v>
      </c>
      <c r="C42" s="269">
        <v>14</v>
      </c>
      <c r="D42" s="269" t="s">
        <v>549</v>
      </c>
      <c r="E42" s="268">
        <f>+'Categoria Costos '!D413</f>
        <v>900000</v>
      </c>
      <c r="F42" s="270"/>
      <c r="G42" s="269"/>
      <c r="H42" s="268">
        <f t="shared" si="4"/>
        <v>12600000</v>
      </c>
      <c r="I42" s="633"/>
    </row>
    <row r="43" spans="1:10">
      <c r="A43" s="259" t="s">
        <v>787</v>
      </c>
      <c r="B43" s="269" t="s">
        <v>788</v>
      </c>
      <c r="C43" s="281">
        <v>5886.4285714285716</v>
      </c>
      <c r="D43" s="269" t="s">
        <v>663</v>
      </c>
      <c r="E43" s="268">
        <f>'Categoria Costos '!H552</f>
        <v>1214169</v>
      </c>
      <c r="F43" s="270">
        <v>0.2</v>
      </c>
      <c r="G43" s="269"/>
      <c r="H43" s="268">
        <f>+C43*E43*F43</f>
        <v>1429423818.4285717</v>
      </c>
      <c r="I43" s="633"/>
    </row>
    <row r="44" spans="1:10">
      <c r="B44" s="269" t="s">
        <v>571</v>
      </c>
      <c r="C44" s="269">
        <v>5</v>
      </c>
      <c r="D44" s="269" t="s">
        <v>549</v>
      </c>
      <c r="E44" s="268">
        <f>+'Categoria Costos '!D52</f>
        <v>6982386</v>
      </c>
      <c r="F44" s="270">
        <v>0.5</v>
      </c>
      <c r="G44" s="269">
        <v>12</v>
      </c>
      <c r="H44" s="268">
        <f>+C44*E44*F44*G44</f>
        <v>209471580</v>
      </c>
      <c r="I44" s="633"/>
    </row>
    <row r="45" spans="1:10">
      <c r="B45" s="269" t="s">
        <v>572</v>
      </c>
      <c r="C45" s="269">
        <v>10</v>
      </c>
      <c r="D45" s="269" t="s">
        <v>549</v>
      </c>
      <c r="E45" s="268">
        <f>+'Categoria Costos '!G52+'Categoria Costos '!C89</f>
        <v>2098191.5</v>
      </c>
      <c r="F45" s="270"/>
      <c r="G45" s="269"/>
      <c r="H45" s="268">
        <f t="shared" si="4"/>
        <v>20981915</v>
      </c>
      <c r="I45" s="633"/>
    </row>
    <row r="46" spans="1:10">
      <c r="B46" s="269" t="s">
        <v>599</v>
      </c>
      <c r="C46" s="269"/>
      <c r="D46" s="269"/>
      <c r="E46" s="268"/>
      <c r="F46" s="270"/>
      <c r="G46" s="269"/>
      <c r="H46" s="268" t="s">
        <v>573</v>
      </c>
      <c r="I46" s="633"/>
    </row>
    <row r="47" spans="1:10" ht="15">
      <c r="B47" s="298" t="s">
        <v>1023</v>
      </c>
      <c r="C47" s="264"/>
      <c r="D47" s="264"/>
      <c r="E47" s="264"/>
      <c r="F47" s="265"/>
      <c r="G47" s="279"/>
      <c r="H47" s="273">
        <f>SUM(H31:H46)-H43</f>
        <v>661993495</v>
      </c>
      <c r="I47" s="633"/>
      <c r="J47" s="260"/>
    </row>
    <row r="48" spans="1:10" ht="15">
      <c r="B48" s="299" t="s">
        <v>626</v>
      </c>
      <c r="C48" s="277"/>
      <c r="D48" s="277"/>
      <c r="E48" s="277"/>
      <c r="F48" s="276"/>
      <c r="G48" s="276"/>
      <c r="H48" s="273">
        <f>+H47/12</f>
        <v>55166124.583333336</v>
      </c>
      <c r="I48" s="633"/>
      <c r="J48" s="260"/>
    </row>
    <row r="49" spans="2:10" ht="15">
      <c r="B49" s="299" t="s">
        <v>661</v>
      </c>
      <c r="C49" s="277"/>
      <c r="D49" s="277"/>
      <c r="E49" s="277"/>
      <c r="F49" s="276"/>
      <c r="G49" s="276"/>
      <c r="H49" s="273">
        <f>SUM(H31:H45)</f>
        <v>2091417313.4285717</v>
      </c>
      <c r="I49" s="633"/>
      <c r="J49" s="260"/>
    </row>
    <row r="50" spans="2:10" ht="228">
      <c r="B50" s="263" t="s">
        <v>1091</v>
      </c>
      <c r="C50" s="262"/>
      <c r="D50" s="262"/>
      <c r="E50" s="262"/>
      <c r="F50" s="262"/>
      <c r="G50" s="262"/>
      <c r="H50" s="261"/>
      <c r="I50" s="274"/>
    </row>
    <row r="51" spans="2:10" ht="15">
      <c r="B51" s="271"/>
      <c r="C51" s="271"/>
      <c r="D51" s="271"/>
      <c r="E51" s="271"/>
      <c r="F51" s="271"/>
      <c r="G51" s="271"/>
      <c r="H51" s="261"/>
      <c r="I51" s="274"/>
    </row>
  </sheetData>
  <sheetProtection password="E983" sheet="1" objects="1" scenarios="1" selectLockedCells="1" selectUnlockedCells="1"/>
  <mergeCells count="2">
    <mergeCell ref="B13:H13"/>
    <mergeCell ref="B29:H29"/>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0"/>
  <sheetViews>
    <sheetView showGridLines="0" zoomScale="70" zoomScaleNormal="70" workbookViewId="0">
      <selection activeCell="B1" sqref="B1"/>
    </sheetView>
  </sheetViews>
  <sheetFormatPr baseColWidth="10" defaultColWidth="9.875" defaultRowHeight="14.25"/>
  <cols>
    <col min="1" max="1" width="6" style="259" customWidth="1"/>
    <col min="2" max="2" width="57.5" style="259" customWidth="1"/>
    <col min="3" max="3" width="18.125" style="259" customWidth="1"/>
    <col min="4" max="4" width="20.25" style="259" bestFit="1" customWidth="1"/>
    <col min="5" max="5" width="17.875" style="259" bestFit="1" customWidth="1"/>
    <col min="6" max="7" width="18.875" style="259" bestFit="1" customWidth="1"/>
    <col min="8" max="8" width="20.25" style="259" bestFit="1" customWidth="1"/>
    <col min="9" max="9" width="18.875" style="259" bestFit="1" customWidth="1"/>
    <col min="10" max="19" width="19.625" style="259" bestFit="1" customWidth="1"/>
    <col min="20" max="24" width="18.875" style="259" bestFit="1" customWidth="1"/>
    <col min="25" max="25" width="20.875" style="259" bestFit="1" customWidth="1"/>
    <col min="26" max="26" width="18.125" style="259" bestFit="1" customWidth="1"/>
    <col min="27" max="16384" width="9.875" style="259"/>
  </cols>
  <sheetData>
    <row r="2" spans="1:25" ht="15">
      <c r="B2" s="297" t="s">
        <v>670</v>
      </c>
    </row>
    <row r="3" spans="1:25" s="260" customFormat="1" ht="15">
      <c r="B3" s="296"/>
    </row>
    <row r="4" spans="1:25" ht="15.6" customHeight="1">
      <c r="B4" s="546" t="str">
        <f>Portafolio!C14</f>
        <v>7. Mejora de la gestión integral del agua, en la cadena cárnica bovina.</v>
      </c>
      <c r="C4" s="546"/>
      <c r="D4" s="546"/>
      <c r="E4" s="546"/>
      <c r="F4" s="546"/>
      <c r="G4" s="546"/>
    </row>
    <row r="6" spans="1:25" ht="15">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t="s">
        <v>73</v>
      </c>
    </row>
    <row r="7" spans="1:25" s="286" customFormat="1" ht="30">
      <c r="A7" s="259"/>
      <c r="B7" s="266" t="s">
        <v>68</v>
      </c>
      <c r="C7" s="295" t="s">
        <v>1043</v>
      </c>
      <c r="D7" s="266" t="s">
        <v>543</v>
      </c>
      <c r="E7" s="294">
        <f t="shared" ref="E7:Y7" si="0">SUM(E8:E9)</f>
        <v>0</v>
      </c>
      <c r="F7" s="294">
        <f t="shared" si="0"/>
        <v>2992931140</v>
      </c>
      <c r="G7" s="294">
        <f t="shared" si="0"/>
        <v>2992931140</v>
      </c>
      <c r="H7" s="294">
        <f t="shared" si="0"/>
        <v>2992931140</v>
      </c>
      <c r="I7" s="294">
        <f t="shared" si="0"/>
        <v>2992931140</v>
      </c>
      <c r="J7" s="294">
        <f t="shared" si="0"/>
        <v>5458278623.8600006</v>
      </c>
      <c r="K7" s="294">
        <f t="shared" si="0"/>
        <v>5458278623.8600006</v>
      </c>
      <c r="L7" s="294">
        <f t="shared" si="0"/>
        <v>5458278623.8600006</v>
      </c>
      <c r="M7" s="294">
        <f t="shared" si="0"/>
        <v>5458278623.8600006</v>
      </c>
      <c r="N7" s="294">
        <f t="shared" si="0"/>
        <v>5458278623.8600006</v>
      </c>
      <c r="O7" s="294">
        <f t="shared" si="0"/>
        <v>5458278623.8600006</v>
      </c>
      <c r="P7" s="294">
        <f t="shared" si="0"/>
        <v>5458278623.8600006</v>
      </c>
      <c r="Q7" s="294">
        <f t="shared" si="0"/>
        <v>2996963421.7400007</v>
      </c>
      <c r="R7" s="294">
        <f t="shared" si="0"/>
        <v>2996963421.7400007</v>
      </c>
      <c r="S7" s="294">
        <f t="shared" si="0"/>
        <v>2996963421.7400007</v>
      </c>
      <c r="T7" s="294">
        <f t="shared" si="0"/>
        <v>1521282673</v>
      </c>
      <c r="U7" s="294">
        <f t="shared" si="0"/>
        <v>1521282673</v>
      </c>
      <c r="V7" s="294">
        <f t="shared" si="0"/>
        <v>1521282673</v>
      </c>
      <c r="W7" s="294">
        <f t="shared" si="0"/>
        <v>1521282673</v>
      </c>
      <c r="X7" s="294">
        <f t="shared" si="0"/>
        <v>1521282673</v>
      </c>
      <c r="Y7" s="294">
        <f t="shared" si="0"/>
        <v>66776978557.240013</v>
      </c>
    </row>
    <row r="8" spans="1:25" s="288" customFormat="1" ht="28.5">
      <c r="A8" s="260"/>
      <c r="B8" s="292" t="str">
        <f>Portafolio!D14</f>
        <v>7.1. Mejora de la gestión colectiva del agua, en los sistemas de producción de ganado bovino de carne.</v>
      </c>
      <c r="C8" s="291" t="s">
        <v>666</v>
      </c>
      <c r="D8" s="291" t="s">
        <v>563</v>
      </c>
      <c r="E8" s="293"/>
      <c r="F8" s="289">
        <f>+H32</f>
        <v>1471648467</v>
      </c>
      <c r="G8" s="289">
        <f>+F8</f>
        <v>1471648467</v>
      </c>
      <c r="H8" s="289">
        <f>+F8</f>
        <v>1471648467</v>
      </c>
      <c r="I8" s="289">
        <f>+H8</f>
        <v>1471648467</v>
      </c>
      <c r="J8" s="289">
        <f>+H33</f>
        <v>2461315202.1199999</v>
      </c>
      <c r="K8" s="289">
        <f t="shared" ref="K8:P9" si="1">+J8</f>
        <v>2461315202.1199999</v>
      </c>
      <c r="L8" s="289">
        <f t="shared" si="1"/>
        <v>2461315202.1199999</v>
      </c>
      <c r="M8" s="289">
        <f t="shared" si="1"/>
        <v>2461315202.1199999</v>
      </c>
      <c r="N8" s="289">
        <f t="shared" si="1"/>
        <v>2461315202.1199999</v>
      </c>
      <c r="O8" s="289">
        <f t="shared" si="1"/>
        <v>2461315202.1199999</v>
      </c>
      <c r="P8" s="289">
        <f t="shared" si="1"/>
        <v>2461315202.1199999</v>
      </c>
      <c r="Q8" s="289" t="s">
        <v>573</v>
      </c>
      <c r="R8" s="289" t="s">
        <v>573</v>
      </c>
      <c r="S8" s="289" t="s">
        <v>573</v>
      </c>
      <c r="T8" s="289" t="s">
        <v>573</v>
      </c>
      <c r="U8" s="289" t="s">
        <v>573</v>
      </c>
      <c r="V8" s="289" t="s">
        <v>573</v>
      </c>
      <c r="W8" s="289" t="s">
        <v>573</v>
      </c>
      <c r="X8" s="289" t="s">
        <v>573</v>
      </c>
      <c r="Y8" s="289">
        <f>SUM(E8:X8)</f>
        <v>23115800282.839996</v>
      </c>
    </row>
    <row r="9" spans="1:25" s="288" customFormat="1" ht="42.75">
      <c r="A9" s="260"/>
      <c r="B9" s="292" t="str">
        <f>Portafolio!D15</f>
        <v>7.2. Promoción de prácticas sostenibles en el uso y manejo del agua, en la comercialización y procesamiento de carne y productos cárnicos bovinos.</v>
      </c>
      <c r="C9" s="291" t="s">
        <v>666</v>
      </c>
      <c r="D9" s="291" t="s">
        <v>563</v>
      </c>
      <c r="E9" s="290"/>
      <c r="F9" s="289">
        <f>+H56</f>
        <v>1521282673</v>
      </c>
      <c r="G9" s="289">
        <f>+H56</f>
        <v>1521282673</v>
      </c>
      <c r="H9" s="289">
        <f>+G9</f>
        <v>1521282673</v>
      </c>
      <c r="I9" s="289">
        <f>+H9</f>
        <v>1521282673</v>
      </c>
      <c r="J9" s="289">
        <f>+H57</f>
        <v>2996963421.7400007</v>
      </c>
      <c r="K9" s="289">
        <f t="shared" si="1"/>
        <v>2996963421.7400007</v>
      </c>
      <c r="L9" s="289">
        <f t="shared" si="1"/>
        <v>2996963421.7400007</v>
      </c>
      <c r="M9" s="289">
        <f t="shared" si="1"/>
        <v>2996963421.7400007</v>
      </c>
      <c r="N9" s="305">
        <f t="shared" si="1"/>
        <v>2996963421.7400007</v>
      </c>
      <c r="O9" s="289">
        <f t="shared" si="1"/>
        <v>2996963421.7400007</v>
      </c>
      <c r="P9" s="289">
        <f t="shared" si="1"/>
        <v>2996963421.7400007</v>
      </c>
      <c r="Q9" s="289">
        <f>+P9</f>
        <v>2996963421.7400007</v>
      </c>
      <c r="R9" s="289">
        <f>+Q9</f>
        <v>2996963421.7400007</v>
      </c>
      <c r="S9" s="305">
        <f>+R9</f>
        <v>2996963421.7400007</v>
      </c>
      <c r="T9" s="289">
        <f>+H56</f>
        <v>1521282673</v>
      </c>
      <c r="U9" s="289">
        <f>+F9</f>
        <v>1521282673</v>
      </c>
      <c r="V9" s="289">
        <f>+U9</f>
        <v>1521282673</v>
      </c>
      <c r="W9" s="289">
        <f>+V9</f>
        <v>1521282673</v>
      </c>
      <c r="X9" s="289">
        <f>+W9</f>
        <v>1521282673</v>
      </c>
      <c r="Y9" s="289">
        <f>SUM(E9:X9)</f>
        <v>43661178274.400017</v>
      </c>
    </row>
    <row r="10" spans="1:25" s="286" customFormat="1" ht="15">
      <c r="A10" s="259"/>
      <c r="B10" s="266" t="s">
        <v>73</v>
      </c>
      <c r="C10" s="266"/>
      <c r="D10" s="266"/>
      <c r="E10" s="287">
        <f t="shared" ref="E10:X10" si="2">SUM(E8:E9)</f>
        <v>0</v>
      </c>
      <c r="F10" s="287">
        <f t="shared" si="2"/>
        <v>2992931140</v>
      </c>
      <c r="G10" s="287">
        <f t="shared" si="2"/>
        <v>2992931140</v>
      </c>
      <c r="H10" s="287">
        <f t="shared" si="2"/>
        <v>2992931140</v>
      </c>
      <c r="I10" s="287">
        <f t="shared" si="2"/>
        <v>2992931140</v>
      </c>
      <c r="J10" s="287">
        <f t="shared" si="2"/>
        <v>5458278623.8600006</v>
      </c>
      <c r="K10" s="287">
        <f t="shared" si="2"/>
        <v>5458278623.8600006</v>
      </c>
      <c r="L10" s="287">
        <f t="shared" si="2"/>
        <v>5458278623.8600006</v>
      </c>
      <c r="M10" s="287">
        <f t="shared" si="2"/>
        <v>5458278623.8600006</v>
      </c>
      <c r="N10" s="287">
        <f t="shared" si="2"/>
        <v>5458278623.8600006</v>
      </c>
      <c r="O10" s="287">
        <f t="shared" si="2"/>
        <v>5458278623.8600006</v>
      </c>
      <c r="P10" s="287">
        <f t="shared" si="2"/>
        <v>5458278623.8600006</v>
      </c>
      <c r="Q10" s="287">
        <f t="shared" si="2"/>
        <v>2996963421.7400007</v>
      </c>
      <c r="R10" s="287">
        <f t="shared" si="2"/>
        <v>2996963421.7400007</v>
      </c>
      <c r="S10" s="287">
        <f t="shared" si="2"/>
        <v>2996963421.7400007</v>
      </c>
      <c r="T10" s="287">
        <f t="shared" si="2"/>
        <v>1521282673</v>
      </c>
      <c r="U10" s="287">
        <f t="shared" si="2"/>
        <v>1521282673</v>
      </c>
      <c r="V10" s="287">
        <f t="shared" si="2"/>
        <v>1521282673</v>
      </c>
      <c r="W10" s="287">
        <f t="shared" si="2"/>
        <v>1521282673</v>
      </c>
      <c r="X10" s="287">
        <f t="shared" si="2"/>
        <v>1521282673</v>
      </c>
      <c r="Y10" s="287">
        <f>SUM(E10:X10)</f>
        <v>66776978557.239998</v>
      </c>
    </row>
    <row r="11" spans="1:25">
      <c r="Y11" s="285"/>
    </row>
    <row r="12" spans="1:25">
      <c r="Y12" s="285"/>
    </row>
    <row r="13" spans="1:25" s="260" customFormat="1" ht="15">
      <c r="B13" s="1087" t="str">
        <f>B8</f>
        <v>7.1. Mejora de la gestión colectiva del agua, en los sistemas de producción de ganado bovino de carne.</v>
      </c>
      <c r="C13" s="1087"/>
      <c r="D13" s="1087"/>
      <c r="E13" s="1087"/>
      <c r="F13" s="1087"/>
      <c r="G13" s="1087"/>
      <c r="H13" s="1087"/>
      <c r="I13" s="284"/>
      <c r="X13" s="267"/>
    </row>
    <row r="14" spans="1:25" ht="15">
      <c r="B14" s="266" t="s">
        <v>544</v>
      </c>
      <c r="C14" s="266" t="s">
        <v>300</v>
      </c>
      <c r="D14" s="266" t="s">
        <v>507</v>
      </c>
      <c r="E14" s="266" t="s">
        <v>190</v>
      </c>
      <c r="F14" s="283" t="s">
        <v>545</v>
      </c>
      <c r="G14" s="266" t="s">
        <v>546</v>
      </c>
      <c r="H14" s="266" t="s">
        <v>547</v>
      </c>
      <c r="X14" s="282"/>
    </row>
    <row r="15" spans="1:25">
      <c r="B15" s="269" t="s">
        <v>548</v>
      </c>
      <c r="C15" s="269">
        <v>7</v>
      </c>
      <c r="D15" s="269" t="s">
        <v>549</v>
      </c>
      <c r="E15" s="268">
        <f>+'Categoria Costos '!C130</f>
        <v>1000000</v>
      </c>
      <c r="F15" s="270"/>
      <c r="G15" s="269"/>
      <c r="H15" s="268">
        <f>+C15*E15</f>
        <v>7000000</v>
      </c>
      <c r="I15" s="632"/>
    </row>
    <row r="16" spans="1:25">
      <c r="B16" s="269" t="s">
        <v>550</v>
      </c>
      <c r="C16" s="269">
        <v>25</v>
      </c>
      <c r="D16" s="269" t="s">
        <v>549</v>
      </c>
      <c r="E16" s="268">
        <f>+'Categoria Costos '!C137</f>
        <v>100000</v>
      </c>
      <c r="F16" s="270"/>
      <c r="G16" s="269"/>
      <c r="H16" s="268">
        <f t="shared" ref="H16:H27" si="3">+C16*E16</f>
        <v>2500000</v>
      </c>
      <c r="I16" s="632"/>
    </row>
    <row r="17" spans="2:10">
      <c r="B17" s="269" t="s">
        <v>565</v>
      </c>
      <c r="C17" s="269">
        <v>4</v>
      </c>
      <c r="D17" s="269" t="s">
        <v>549</v>
      </c>
      <c r="E17" s="268">
        <f>+'Categoria Costos '!C131</f>
        <v>5000000</v>
      </c>
      <c r="F17" s="270"/>
      <c r="G17" s="269"/>
      <c r="H17" s="268">
        <f t="shared" si="3"/>
        <v>20000000</v>
      </c>
      <c r="I17" s="632"/>
    </row>
    <row r="18" spans="2:10">
      <c r="B18" s="269" t="s">
        <v>566</v>
      </c>
      <c r="C18" s="269">
        <v>7</v>
      </c>
      <c r="D18" s="269" t="s">
        <v>549</v>
      </c>
      <c r="E18" s="268">
        <f>+'Categoria Costos '!C132</f>
        <v>5700000</v>
      </c>
      <c r="F18" s="270"/>
      <c r="G18" s="269"/>
      <c r="H18" s="268">
        <f t="shared" si="3"/>
        <v>39900000</v>
      </c>
      <c r="I18" s="632"/>
    </row>
    <row r="19" spans="2:10">
      <c r="B19" s="269" t="s">
        <v>596</v>
      </c>
      <c r="C19" s="269">
        <v>25</v>
      </c>
      <c r="D19" s="269" t="s">
        <v>549</v>
      </c>
      <c r="E19" s="268">
        <f>+'Categoria Costos '!C138</f>
        <v>570000</v>
      </c>
      <c r="F19" s="270"/>
      <c r="G19" s="269"/>
      <c r="H19" s="268">
        <f t="shared" si="3"/>
        <v>14250000</v>
      </c>
      <c r="I19" s="632"/>
    </row>
    <row r="20" spans="2:10">
      <c r="B20" s="269" t="s">
        <v>298</v>
      </c>
      <c r="C20" s="269">
        <v>1</v>
      </c>
      <c r="D20" s="269" t="s">
        <v>549</v>
      </c>
      <c r="E20" s="268">
        <v>50000000</v>
      </c>
      <c r="F20" s="270"/>
      <c r="G20" s="269"/>
      <c r="H20" s="268">
        <f t="shared" si="3"/>
        <v>50000000</v>
      </c>
      <c r="I20" s="632"/>
    </row>
    <row r="21" spans="2:10">
      <c r="B21" s="269" t="s">
        <v>297</v>
      </c>
      <c r="C21" s="269">
        <v>25</v>
      </c>
      <c r="D21" s="269" t="s">
        <v>549</v>
      </c>
      <c r="E21" s="268">
        <f>+'Categoria Costos '!C252</f>
        <v>20000000</v>
      </c>
      <c r="F21" s="270"/>
      <c r="G21" s="269"/>
      <c r="H21" s="268">
        <f t="shared" si="3"/>
        <v>500000000</v>
      </c>
      <c r="I21" s="632"/>
    </row>
    <row r="22" spans="2:10">
      <c r="B22" s="269" t="s">
        <v>558</v>
      </c>
      <c r="C22" s="269">
        <v>25</v>
      </c>
      <c r="D22" s="269" t="s">
        <v>568</v>
      </c>
      <c r="E22" s="268">
        <f>+'Categoria Costos '!D408</f>
        <v>9000000</v>
      </c>
      <c r="F22" s="270"/>
      <c r="G22" s="269"/>
      <c r="H22" s="268">
        <f t="shared" si="3"/>
        <v>225000000</v>
      </c>
      <c r="I22" s="632"/>
    </row>
    <row r="23" spans="2:10">
      <c r="B23" s="269" t="s">
        <v>560</v>
      </c>
      <c r="C23" s="269">
        <v>25</v>
      </c>
      <c r="D23" s="269" t="s">
        <v>549</v>
      </c>
      <c r="E23" s="268">
        <f>+'Categoria Costos '!D410</f>
        <v>1500000</v>
      </c>
      <c r="F23" s="270"/>
      <c r="G23" s="269"/>
      <c r="H23" s="268">
        <f t="shared" si="3"/>
        <v>37500000</v>
      </c>
      <c r="I23" s="632"/>
    </row>
    <row r="24" spans="2:10">
      <c r="B24" s="269" t="s">
        <v>619</v>
      </c>
      <c r="C24" s="269">
        <v>25</v>
      </c>
      <c r="D24" s="269" t="s">
        <v>568</v>
      </c>
      <c r="E24" s="268">
        <f>+'Categoria Costos '!D411</f>
        <v>450000</v>
      </c>
      <c r="F24" s="270"/>
      <c r="G24" s="269"/>
      <c r="H24" s="268">
        <f t="shared" si="3"/>
        <v>11250000</v>
      </c>
      <c r="I24" s="632"/>
    </row>
    <row r="25" spans="2:10">
      <c r="B25" s="269" t="s">
        <v>639</v>
      </c>
      <c r="C25" s="269">
        <v>50</v>
      </c>
      <c r="D25" s="269" t="s">
        <v>568</v>
      </c>
      <c r="E25" s="268">
        <f>+'Categoria Costos '!C136</f>
        <v>6000000</v>
      </c>
      <c r="F25" s="269"/>
      <c r="G25" s="269"/>
      <c r="H25" s="268">
        <f t="shared" si="3"/>
        <v>300000000</v>
      </c>
      <c r="I25" s="632"/>
    </row>
    <row r="26" spans="2:10">
      <c r="B26" s="269" t="s">
        <v>571</v>
      </c>
      <c r="C26" s="269">
        <v>7</v>
      </c>
      <c r="D26" s="269" t="s">
        <v>549</v>
      </c>
      <c r="E26" s="268">
        <f>+'Categoria Costos '!D20</f>
        <v>5464476</v>
      </c>
      <c r="F26" s="270">
        <v>0.5</v>
      </c>
      <c r="G26" s="269">
        <v>12</v>
      </c>
      <c r="H26" s="268">
        <f>+C26*E26*F26*G26</f>
        <v>229507992</v>
      </c>
      <c r="I26" s="632"/>
    </row>
    <row r="27" spans="2:10">
      <c r="B27" s="269" t="s">
        <v>572</v>
      </c>
      <c r="C27" s="269">
        <v>14</v>
      </c>
      <c r="D27" s="269" t="s">
        <v>549</v>
      </c>
      <c r="E27" s="268">
        <f>+'Categoria Costos '!G51+'Categoria Costos '!C89</f>
        <v>2481462.5</v>
      </c>
      <c r="F27" s="270"/>
      <c r="G27" s="269"/>
      <c r="H27" s="268">
        <f t="shared" si="3"/>
        <v>34740475</v>
      </c>
      <c r="I27" s="632"/>
    </row>
    <row r="28" spans="2:10" ht="28.5">
      <c r="B28" s="303" t="s">
        <v>789</v>
      </c>
      <c r="C28" s="269">
        <v>1</v>
      </c>
      <c r="D28" s="269" t="s">
        <v>549</v>
      </c>
      <c r="E28" s="268">
        <v>3500000000</v>
      </c>
      <c r="F28" s="302">
        <v>0.1</v>
      </c>
      <c r="G28" s="280"/>
      <c r="H28" s="268">
        <f>+C28*E28*F28</f>
        <v>350000000</v>
      </c>
      <c r="I28" s="632"/>
    </row>
    <row r="29" spans="2:10" ht="28.5">
      <c r="B29" s="303" t="s">
        <v>669</v>
      </c>
      <c r="C29" s="304">
        <f>'Categoria Costos '!E561</f>
        <v>5228.5714285714284</v>
      </c>
      <c r="D29" s="269" t="s">
        <v>668</v>
      </c>
      <c r="E29" s="268">
        <f>'Categoria Costos '!E556</f>
        <v>611703.16200000001</v>
      </c>
      <c r="F29" s="302">
        <v>0.2</v>
      </c>
      <c r="G29" s="280"/>
      <c r="H29" s="268">
        <f>+C29*E29*F29</f>
        <v>639666735.12</v>
      </c>
      <c r="I29" s="632"/>
    </row>
    <row r="30" spans="2:10" ht="28.5">
      <c r="B30" s="303" t="s">
        <v>667</v>
      </c>
      <c r="C30" s="269"/>
      <c r="D30" s="269"/>
      <c r="E30" s="268"/>
      <c r="F30" s="302"/>
      <c r="G30" s="280"/>
      <c r="H30" s="268" t="s">
        <v>671</v>
      </c>
      <c r="I30" s="632"/>
    </row>
    <row r="31" spans="2:10">
      <c r="B31" s="269" t="s">
        <v>672</v>
      </c>
      <c r="C31" s="269"/>
      <c r="D31" s="269"/>
      <c r="E31" s="268"/>
      <c r="F31" s="269"/>
      <c r="G31" s="269"/>
      <c r="H31" s="268" t="s">
        <v>671</v>
      </c>
      <c r="I31" s="632"/>
    </row>
    <row r="32" spans="2:10" ht="15">
      <c r="B32" s="266" t="s">
        <v>674</v>
      </c>
      <c r="C32" s="264"/>
      <c r="D32" s="264"/>
      <c r="E32" s="264"/>
      <c r="F32" s="265"/>
      <c r="G32" s="279"/>
      <c r="H32" s="273">
        <f>SUM(H15:H27)</f>
        <v>1471648467</v>
      </c>
      <c r="J32" s="260"/>
    </row>
    <row r="33" spans="2:24" ht="15">
      <c r="B33" s="278" t="s">
        <v>675</v>
      </c>
      <c r="C33" s="277"/>
      <c r="D33" s="277"/>
      <c r="E33" s="277"/>
      <c r="F33" s="276"/>
      <c r="G33" s="276"/>
      <c r="H33" s="275">
        <f>SUM(H15:H29)</f>
        <v>2461315202.1199999</v>
      </c>
      <c r="J33" s="260"/>
    </row>
    <row r="34" spans="2:24" s="260" customFormat="1" ht="236.45" customHeight="1">
      <c r="B34" s="263" t="s">
        <v>1015</v>
      </c>
      <c r="C34" s="262"/>
      <c r="D34" s="262"/>
      <c r="E34" s="262"/>
      <c r="F34" s="262"/>
      <c r="G34" s="262"/>
      <c r="H34" s="261"/>
      <c r="I34" s="259"/>
    </row>
    <row r="35" spans="2:24" s="260" customFormat="1">
      <c r="B35" s="301"/>
      <c r="C35" s="301"/>
      <c r="D35" s="301"/>
      <c r="E35" s="301"/>
      <c r="F35" s="301"/>
      <c r="G35" s="301"/>
      <c r="H35" s="300"/>
    </row>
    <row r="36" spans="2:24" ht="15">
      <c r="I36" s="274"/>
    </row>
    <row r="37" spans="2:24" s="260" customFormat="1">
      <c r="B37" s="1087" t="str">
        <f>B9</f>
        <v>7.2. Promoción de prácticas sostenibles en el uso y manejo del agua, en la comercialización y procesamiento de carne y productos cárnicos bovinos.</v>
      </c>
      <c r="C37" s="1088"/>
      <c r="D37" s="1088"/>
      <c r="E37" s="1088"/>
      <c r="F37" s="1088"/>
      <c r="G37" s="1088"/>
      <c r="H37" s="1088"/>
    </row>
    <row r="38" spans="2:24" ht="15">
      <c r="B38" s="266" t="s">
        <v>544</v>
      </c>
      <c r="C38" s="266" t="s">
        <v>300</v>
      </c>
      <c r="D38" s="266" t="s">
        <v>507</v>
      </c>
      <c r="E38" s="266" t="s">
        <v>190</v>
      </c>
      <c r="F38" s="283" t="s">
        <v>545</v>
      </c>
      <c r="G38" s="266" t="s">
        <v>546</v>
      </c>
      <c r="H38" s="266" t="s">
        <v>547</v>
      </c>
      <c r="I38" s="260"/>
      <c r="X38" s="282"/>
    </row>
    <row r="39" spans="2:24">
      <c r="B39" s="269" t="s">
        <v>548</v>
      </c>
      <c r="C39" s="269">
        <v>7</v>
      </c>
      <c r="D39" s="269" t="s">
        <v>549</v>
      </c>
      <c r="E39" s="268">
        <f>+'Categoria Costos '!C130</f>
        <v>1000000</v>
      </c>
      <c r="F39" s="270"/>
      <c r="G39" s="269"/>
      <c r="H39" s="268">
        <f>+C39*E39</f>
        <v>7000000</v>
      </c>
      <c r="I39" s="633"/>
    </row>
    <row r="40" spans="2:24">
      <c r="B40" s="269" t="s">
        <v>550</v>
      </c>
      <c r="C40" s="269">
        <v>25</v>
      </c>
      <c r="D40" s="269" t="s">
        <v>549</v>
      </c>
      <c r="E40" s="268">
        <f>+'Categoria Costos '!C137</f>
        <v>100000</v>
      </c>
      <c r="F40" s="270"/>
      <c r="G40" s="269"/>
      <c r="H40" s="268">
        <f t="shared" ref="H40:H49" si="4">+C40*E40</f>
        <v>2500000</v>
      </c>
      <c r="I40" s="633"/>
    </row>
    <row r="41" spans="2:24">
      <c r="B41" s="269" t="s">
        <v>565</v>
      </c>
      <c r="C41" s="269">
        <v>4</v>
      </c>
      <c r="D41" s="269" t="s">
        <v>549</v>
      </c>
      <c r="E41" s="268">
        <f>+'Categoria Costos '!C131</f>
        <v>5000000</v>
      </c>
      <c r="F41" s="270"/>
      <c r="G41" s="269"/>
      <c r="H41" s="268">
        <f t="shared" si="4"/>
        <v>20000000</v>
      </c>
      <c r="I41" s="633"/>
    </row>
    <row r="42" spans="2:24">
      <c r="B42" s="269" t="s">
        <v>566</v>
      </c>
      <c r="C42" s="269">
        <v>7</v>
      </c>
      <c r="D42" s="269" t="s">
        <v>549</v>
      </c>
      <c r="E42" s="268">
        <f>+'Categoria Costos '!C132</f>
        <v>5700000</v>
      </c>
      <c r="F42" s="270"/>
      <c r="G42" s="269"/>
      <c r="H42" s="268">
        <f t="shared" si="4"/>
        <v>39900000</v>
      </c>
      <c r="I42" s="633"/>
    </row>
    <row r="43" spans="2:24">
      <c r="B43" s="269" t="s">
        <v>596</v>
      </c>
      <c r="C43" s="269">
        <v>25</v>
      </c>
      <c r="D43" s="269" t="s">
        <v>549</v>
      </c>
      <c r="E43" s="268">
        <f>+'Categoria Costos '!C138</f>
        <v>570000</v>
      </c>
      <c r="F43" s="270"/>
      <c r="G43" s="269"/>
      <c r="H43" s="268">
        <f t="shared" si="4"/>
        <v>14250000</v>
      </c>
      <c r="I43" s="633"/>
    </row>
    <row r="44" spans="2:24">
      <c r="B44" s="269" t="s">
        <v>298</v>
      </c>
      <c r="C44" s="269">
        <v>1</v>
      </c>
      <c r="D44" s="269" t="s">
        <v>549</v>
      </c>
      <c r="E44" s="268">
        <v>50000000</v>
      </c>
      <c r="F44" s="270"/>
      <c r="G44" s="269"/>
      <c r="H44" s="268">
        <f t="shared" si="4"/>
        <v>50000000</v>
      </c>
      <c r="I44" s="633"/>
    </row>
    <row r="45" spans="2:24">
      <c r="B45" s="269" t="s">
        <v>579</v>
      </c>
      <c r="C45" s="269">
        <v>7</v>
      </c>
      <c r="D45" s="269" t="s">
        <v>549</v>
      </c>
      <c r="E45" s="268">
        <f>+'Categoria Costos '!C247</f>
        <v>75000000</v>
      </c>
      <c r="F45" s="270"/>
      <c r="G45" s="269"/>
      <c r="H45" s="268">
        <f t="shared" si="4"/>
        <v>525000000</v>
      </c>
      <c r="I45" s="633"/>
    </row>
    <row r="46" spans="2:24">
      <c r="B46" s="269" t="s">
        <v>558</v>
      </c>
      <c r="C46" s="269">
        <v>25</v>
      </c>
      <c r="D46" s="269" t="s">
        <v>568</v>
      </c>
      <c r="E46" s="268">
        <f>+'Categoria Costos '!D408</f>
        <v>9000000</v>
      </c>
      <c r="F46" s="270"/>
      <c r="G46" s="269"/>
      <c r="H46" s="268">
        <f t="shared" si="4"/>
        <v>225000000</v>
      </c>
      <c r="I46" s="633"/>
    </row>
    <row r="47" spans="2:24">
      <c r="B47" s="269" t="s">
        <v>560</v>
      </c>
      <c r="C47" s="269">
        <v>25</v>
      </c>
      <c r="D47" s="269" t="s">
        <v>549</v>
      </c>
      <c r="E47" s="268">
        <f>+'Categoria Costos '!D409</f>
        <v>2700000</v>
      </c>
      <c r="F47" s="270"/>
      <c r="G47" s="269"/>
      <c r="H47" s="268">
        <f t="shared" si="4"/>
        <v>67500000</v>
      </c>
      <c r="I47" s="633"/>
    </row>
    <row r="48" spans="2:24">
      <c r="B48" s="269" t="s">
        <v>619</v>
      </c>
      <c r="C48" s="269">
        <v>25</v>
      </c>
      <c r="D48" s="269" t="s">
        <v>568</v>
      </c>
      <c r="E48" s="268">
        <f>+'Categoria Costos '!D411</f>
        <v>450000</v>
      </c>
      <c r="F48" s="270"/>
      <c r="G48" s="269"/>
      <c r="H48" s="268">
        <f t="shared" si="4"/>
        <v>11250000</v>
      </c>
      <c r="I48" s="633"/>
    </row>
    <row r="49" spans="2:10">
      <c r="B49" s="269" t="s">
        <v>639</v>
      </c>
      <c r="C49" s="269">
        <v>50</v>
      </c>
      <c r="D49" s="269" t="s">
        <v>568</v>
      </c>
      <c r="E49" s="268">
        <f>+'Categoria Costos '!C136</f>
        <v>6000000</v>
      </c>
      <c r="F49" s="269"/>
      <c r="G49" s="269"/>
      <c r="H49" s="268">
        <f t="shared" si="4"/>
        <v>300000000</v>
      </c>
      <c r="I49" s="633"/>
    </row>
    <row r="50" spans="2:10">
      <c r="B50" s="269" t="s">
        <v>571</v>
      </c>
      <c r="C50" s="269">
        <v>7</v>
      </c>
      <c r="D50" s="269" t="s">
        <v>549</v>
      </c>
      <c r="E50" s="268">
        <f>+'Categoria Costos '!D54</f>
        <v>5464476</v>
      </c>
      <c r="F50" s="270">
        <v>0.5</v>
      </c>
      <c r="G50" s="269">
        <v>12</v>
      </c>
      <c r="H50" s="268">
        <f>+C50*E50*F50*G50</f>
        <v>229507992</v>
      </c>
      <c r="I50" s="633"/>
    </row>
    <row r="51" spans="2:10">
      <c r="B51" s="269" t="s">
        <v>572</v>
      </c>
      <c r="C51" s="269">
        <v>14</v>
      </c>
      <c r="D51" s="269" t="s">
        <v>549</v>
      </c>
      <c r="E51" s="640">
        <f>+'Categoria Costos '!G54+'Categoria Costos '!C89</f>
        <v>2098191.5</v>
      </c>
      <c r="F51" s="270"/>
      <c r="G51" s="269"/>
      <c r="H51" s="268">
        <f>+C51*E51</f>
        <v>29374681</v>
      </c>
      <c r="I51" s="633"/>
    </row>
    <row r="52" spans="2:10">
      <c r="B52" s="269" t="s">
        <v>1016</v>
      </c>
      <c r="C52" s="269">
        <v>50</v>
      </c>
      <c r="D52" s="269" t="s">
        <v>549</v>
      </c>
      <c r="E52" s="640">
        <f>+'Categoria Costos '!H569</f>
        <v>10266304.847999999</v>
      </c>
      <c r="F52" s="270"/>
      <c r="G52" s="269"/>
      <c r="H52" s="268">
        <f>+C52*E52</f>
        <v>513315242.39999998</v>
      </c>
      <c r="I52" s="632"/>
    </row>
    <row r="53" spans="2:10">
      <c r="B53" s="269" t="s">
        <v>1017</v>
      </c>
      <c r="C53" s="269">
        <v>14</v>
      </c>
      <c r="D53" s="269" t="s">
        <v>549</v>
      </c>
      <c r="E53" s="640">
        <f>+'Categoria Costos '!H570</f>
        <v>37214792.300000004</v>
      </c>
      <c r="F53" s="270"/>
      <c r="G53" s="269"/>
      <c r="H53" s="268">
        <f>+C53*E53</f>
        <v>521007092.20000005</v>
      </c>
      <c r="I53" s="633"/>
    </row>
    <row r="54" spans="2:10">
      <c r="B54" s="269" t="s">
        <v>1018</v>
      </c>
      <c r="C54" s="269">
        <v>7</v>
      </c>
      <c r="D54" s="269" t="s">
        <v>549</v>
      </c>
      <c r="E54" s="640">
        <f>+'Categoria Costos '!H571</f>
        <v>63051202.020000011</v>
      </c>
      <c r="F54" s="270"/>
      <c r="G54" s="269"/>
      <c r="H54" s="268">
        <f>+C54*E54</f>
        <v>441358414.1400001</v>
      </c>
      <c r="I54" s="633"/>
    </row>
    <row r="55" spans="2:10">
      <c r="B55" s="269" t="s">
        <v>673</v>
      </c>
      <c r="C55" s="269"/>
      <c r="D55" s="269"/>
      <c r="E55" s="268"/>
      <c r="F55" s="270"/>
      <c r="G55" s="269"/>
      <c r="H55" s="268" t="s">
        <v>671</v>
      </c>
      <c r="I55" s="633"/>
    </row>
    <row r="56" spans="2:10" ht="15">
      <c r="B56" s="298" t="s">
        <v>677</v>
      </c>
      <c r="C56" s="264"/>
      <c r="D56" s="264"/>
      <c r="E56" s="264"/>
      <c r="F56" s="265"/>
      <c r="G56" s="279"/>
      <c r="H56" s="273">
        <f>SUM(H39:H51)</f>
        <v>1521282673</v>
      </c>
      <c r="I56" s="633"/>
      <c r="J56" s="260"/>
    </row>
    <row r="57" spans="2:10" ht="15">
      <c r="B57" s="299" t="s">
        <v>676</v>
      </c>
      <c r="C57" s="277"/>
      <c r="D57" s="277"/>
      <c r="E57" s="277"/>
      <c r="F57" s="276"/>
      <c r="G57" s="276"/>
      <c r="H57" s="275">
        <f>SUM(H39:H54)</f>
        <v>2996963421.7400007</v>
      </c>
      <c r="I57" s="633"/>
      <c r="J57" s="260"/>
    </row>
    <row r="58" spans="2:10" ht="249" customHeight="1">
      <c r="B58" s="263" t="s">
        <v>1019</v>
      </c>
      <c r="C58" s="262"/>
      <c r="D58" s="262"/>
      <c r="E58" s="262"/>
      <c r="F58" s="262"/>
      <c r="G58" s="262"/>
      <c r="H58" s="261"/>
      <c r="I58" s="274"/>
    </row>
    <row r="59" spans="2:10" ht="15">
      <c r="B59" s="301"/>
      <c r="C59" s="301"/>
      <c r="D59" s="301"/>
      <c r="E59" s="301"/>
      <c r="F59" s="301"/>
      <c r="G59" s="301"/>
      <c r="H59" s="300"/>
      <c r="I59" s="274"/>
    </row>
    <row r="60" spans="2:10">
      <c r="I60" s="260"/>
    </row>
  </sheetData>
  <sheetProtection password="E983" sheet="1" objects="1" scenarios="1" selectLockedCells="1" selectUnlockedCells="1"/>
  <mergeCells count="2">
    <mergeCell ref="B13:H13"/>
    <mergeCell ref="B37:H37"/>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5"/>
  <sheetViews>
    <sheetView showGridLines="0" zoomScale="70" zoomScaleNormal="70" workbookViewId="0">
      <selection activeCell="B1" sqref="B1"/>
    </sheetView>
  </sheetViews>
  <sheetFormatPr baseColWidth="10" defaultColWidth="9.875" defaultRowHeight="14.25"/>
  <cols>
    <col min="1" max="1" width="6" style="259" customWidth="1"/>
    <col min="2" max="2" width="59.75" style="259" customWidth="1"/>
    <col min="3" max="3" width="15.5" style="259" bestFit="1" customWidth="1"/>
    <col min="4" max="4" width="19.125" style="259" bestFit="1" customWidth="1"/>
    <col min="5" max="5" width="18.5" style="259" bestFit="1" customWidth="1"/>
    <col min="6" max="6" width="19.625" style="259" bestFit="1" customWidth="1"/>
    <col min="7" max="7" width="18.5" style="259" bestFit="1" customWidth="1"/>
    <col min="8" max="8" width="21.5" style="259" bestFit="1" customWidth="1"/>
    <col min="9" max="9" width="20.875" style="259" bestFit="1" customWidth="1"/>
    <col min="10" max="14" width="20.5" style="259" bestFit="1" customWidth="1"/>
    <col min="15" max="15" width="20.125" style="259" bestFit="1" customWidth="1"/>
    <col min="16" max="17" width="19.625" style="259" bestFit="1" customWidth="1"/>
    <col min="18" max="18" width="20.125" style="259" bestFit="1" customWidth="1"/>
    <col min="19" max="19" width="19.625" style="259" bestFit="1" customWidth="1"/>
    <col min="20" max="20" width="11.25" style="259" bestFit="1" customWidth="1"/>
    <col min="21" max="22" width="18.5" style="259" bestFit="1" customWidth="1"/>
    <col min="23" max="23" width="11.25" style="259" bestFit="1" customWidth="1"/>
    <col min="24" max="24" width="19.625" style="259" bestFit="1" customWidth="1"/>
    <col min="25" max="25" width="21.75" style="259" bestFit="1" customWidth="1"/>
    <col min="26" max="26" width="19.625" style="259" bestFit="1" customWidth="1"/>
    <col min="27" max="16384" width="9.875" style="259"/>
  </cols>
  <sheetData>
    <row r="2" spans="1:26" ht="15">
      <c r="B2" s="297" t="s">
        <v>683</v>
      </c>
    </row>
    <row r="3" spans="1:26" s="260" customFormat="1" ht="15">
      <c r="B3" s="296"/>
    </row>
    <row r="4" spans="1:26" ht="15.6" customHeight="1">
      <c r="B4" s="546" t="str">
        <f>Portafolio!C16</f>
        <v>8. Fortalecimiento de la gestión climática en la cadena cárnica bovina.</v>
      </c>
      <c r="C4" s="546"/>
      <c r="D4" s="546"/>
      <c r="E4" s="546"/>
      <c r="F4" s="546"/>
      <c r="G4" s="546"/>
    </row>
    <row r="6" spans="1:26" ht="15">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t="s">
        <v>73</v>
      </c>
    </row>
    <row r="7" spans="1:26" s="286" customFormat="1" ht="30">
      <c r="A7" s="259"/>
      <c r="B7" s="266" t="s">
        <v>68</v>
      </c>
      <c r="C7" s="295" t="s">
        <v>1043</v>
      </c>
      <c r="D7" s="266" t="s">
        <v>543</v>
      </c>
      <c r="E7" s="294">
        <f t="shared" ref="E7:Y7" si="0">SUM(E8:E9)</f>
        <v>0</v>
      </c>
      <c r="F7" s="294">
        <f t="shared" si="0"/>
        <v>3555806342</v>
      </c>
      <c r="G7" s="294">
        <f t="shared" si="0"/>
        <v>1672778171</v>
      </c>
      <c r="H7" s="294">
        <f t="shared" si="0"/>
        <v>27522351114.832405</v>
      </c>
      <c r="I7" s="294">
        <f t="shared" si="0"/>
        <v>25639322943.832405</v>
      </c>
      <c r="J7" s="294">
        <f t="shared" si="0"/>
        <v>34008866910.332405</v>
      </c>
      <c r="K7" s="294">
        <f t="shared" si="0"/>
        <v>34008866910.332405</v>
      </c>
      <c r="L7" s="294">
        <f t="shared" si="0"/>
        <v>34008866910.332405</v>
      </c>
      <c r="M7" s="294">
        <f t="shared" si="0"/>
        <v>34008866910.332405</v>
      </c>
      <c r="N7" s="294">
        <f t="shared" si="0"/>
        <v>34008866910.332405</v>
      </c>
      <c r="O7" s="294">
        <f t="shared" si="0"/>
        <v>10042322137.5</v>
      </c>
      <c r="P7" s="294">
        <f t="shared" si="0"/>
        <v>8369543966.5</v>
      </c>
      <c r="Q7" s="294">
        <f t="shared" si="0"/>
        <v>8369543966.5</v>
      </c>
      <c r="R7" s="294">
        <f t="shared" si="0"/>
        <v>10042322137.5</v>
      </c>
      <c r="S7" s="294">
        <f t="shared" si="0"/>
        <v>8369543966.5</v>
      </c>
      <c r="T7" s="294">
        <f t="shared" si="0"/>
        <v>0</v>
      </c>
      <c r="U7" s="294">
        <f t="shared" si="0"/>
        <v>1672778171</v>
      </c>
      <c r="V7" s="294">
        <f t="shared" si="0"/>
        <v>1883028171</v>
      </c>
      <c r="W7" s="294">
        <f t="shared" si="0"/>
        <v>0</v>
      </c>
      <c r="X7" s="294">
        <f t="shared" si="0"/>
        <v>3555806342</v>
      </c>
      <c r="Y7" s="294">
        <f t="shared" si="0"/>
        <v>280739481981.82678</v>
      </c>
      <c r="Z7" s="852"/>
    </row>
    <row r="8" spans="1:26" s="288" customFormat="1" ht="36.6" customHeight="1">
      <c r="A8" s="260"/>
      <c r="B8" s="292" t="str">
        <f>Portafolio!D16</f>
        <v>8.1. Escalamiento de modelos de producción de ganado bovino de carne, sostenibles ambientalmente, eficientes y rentables.</v>
      </c>
      <c r="C8" s="291" t="s">
        <v>666</v>
      </c>
      <c r="D8" s="291" t="s">
        <v>563</v>
      </c>
      <c r="E8" s="293"/>
      <c r="F8" s="289">
        <f>+H34</f>
        <v>1672778171</v>
      </c>
      <c r="G8" s="289">
        <f>+F8</f>
        <v>1672778171</v>
      </c>
      <c r="H8" s="289">
        <f>+H35</f>
        <v>25639322943.832405</v>
      </c>
      <c r="I8" s="289">
        <f t="shared" ref="I8:N8" si="1">+H8</f>
        <v>25639322943.832405</v>
      </c>
      <c r="J8" s="289">
        <f t="shared" si="1"/>
        <v>25639322943.832405</v>
      </c>
      <c r="K8" s="289">
        <f t="shared" si="1"/>
        <v>25639322943.832405</v>
      </c>
      <c r="L8" s="289">
        <f t="shared" si="1"/>
        <v>25639322943.832405</v>
      </c>
      <c r="M8" s="289">
        <f t="shared" si="1"/>
        <v>25639322943.832405</v>
      </c>
      <c r="N8" s="289">
        <f t="shared" si="1"/>
        <v>25639322943.832405</v>
      </c>
      <c r="O8" s="289">
        <f>+R8</f>
        <v>1672778171</v>
      </c>
      <c r="P8" s="814" t="s">
        <v>573</v>
      </c>
      <c r="Q8" s="814" t="s">
        <v>573</v>
      </c>
      <c r="R8" s="289">
        <f>+U8</f>
        <v>1672778171</v>
      </c>
      <c r="S8" s="814" t="s">
        <v>573</v>
      </c>
      <c r="T8" s="814" t="s">
        <v>573</v>
      </c>
      <c r="U8" s="289">
        <f>+X8</f>
        <v>1672778171</v>
      </c>
      <c r="V8" s="814" t="s">
        <v>573</v>
      </c>
      <c r="W8" s="814" t="s">
        <v>573</v>
      </c>
      <c r="X8" s="289">
        <f>+H34</f>
        <v>1672778171</v>
      </c>
      <c r="Y8" s="289">
        <f>SUM(E8:X8)</f>
        <v>189511929632.82681</v>
      </c>
    </row>
    <row r="9" spans="1:26" s="288" customFormat="1" ht="34.5" customHeight="1">
      <c r="A9" s="260"/>
      <c r="B9" s="292" t="str">
        <f>Portafolio!D17</f>
        <v>8.2. Aumento en la incorporación de tecnologías y prácticas sostenibles en la comercialización y el procesamiento de carne bovina.</v>
      </c>
      <c r="C9" s="291" t="s">
        <v>666</v>
      </c>
      <c r="D9" s="291" t="s">
        <v>563</v>
      </c>
      <c r="E9" s="290"/>
      <c r="F9" s="289">
        <f>+H66</f>
        <v>1883028171</v>
      </c>
      <c r="G9" s="814" t="s">
        <v>573</v>
      </c>
      <c r="H9" s="289">
        <f>+F9</f>
        <v>1883028171</v>
      </c>
      <c r="I9" s="814" t="s">
        <v>573</v>
      </c>
      <c r="J9" s="289">
        <f>+H67</f>
        <v>8369543966.5</v>
      </c>
      <c r="K9" s="289">
        <f t="shared" ref="K9:S9" si="2">+J9</f>
        <v>8369543966.5</v>
      </c>
      <c r="L9" s="289">
        <f t="shared" si="2"/>
        <v>8369543966.5</v>
      </c>
      <c r="M9" s="289">
        <f t="shared" si="2"/>
        <v>8369543966.5</v>
      </c>
      <c r="N9" s="289">
        <f t="shared" si="2"/>
        <v>8369543966.5</v>
      </c>
      <c r="O9" s="289">
        <f t="shared" si="2"/>
        <v>8369543966.5</v>
      </c>
      <c r="P9" s="289">
        <f t="shared" si="2"/>
        <v>8369543966.5</v>
      </c>
      <c r="Q9" s="289">
        <f t="shared" si="2"/>
        <v>8369543966.5</v>
      </c>
      <c r="R9" s="289">
        <f t="shared" si="2"/>
        <v>8369543966.5</v>
      </c>
      <c r="S9" s="289">
        <f t="shared" si="2"/>
        <v>8369543966.5</v>
      </c>
      <c r="T9" s="814" t="s">
        <v>573</v>
      </c>
      <c r="U9" s="814" t="s">
        <v>573</v>
      </c>
      <c r="V9" s="289">
        <f>+X9</f>
        <v>1883028171</v>
      </c>
      <c r="W9" s="814" t="s">
        <v>573</v>
      </c>
      <c r="X9" s="289">
        <f>+H66</f>
        <v>1883028171</v>
      </c>
      <c r="Y9" s="289">
        <f>SUM(E9:X9)</f>
        <v>91227552349</v>
      </c>
    </row>
    <row r="10" spans="1:26" s="286" customFormat="1" ht="15">
      <c r="A10" s="259"/>
      <c r="B10" s="266" t="s">
        <v>73</v>
      </c>
      <c r="C10" s="266"/>
      <c r="D10" s="266"/>
      <c r="E10" s="287">
        <f t="shared" ref="E10:X10" si="3">SUM(E8:E9)</f>
        <v>0</v>
      </c>
      <c r="F10" s="287">
        <f t="shared" si="3"/>
        <v>3555806342</v>
      </c>
      <c r="G10" s="287">
        <f t="shared" si="3"/>
        <v>1672778171</v>
      </c>
      <c r="H10" s="287">
        <f t="shared" si="3"/>
        <v>27522351114.832405</v>
      </c>
      <c r="I10" s="287">
        <f t="shared" si="3"/>
        <v>25639322943.832405</v>
      </c>
      <c r="J10" s="287">
        <f t="shared" si="3"/>
        <v>34008866910.332405</v>
      </c>
      <c r="K10" s="287">
        <f t="shared" si="3"/>
        <v>34008866910.332405</v>
      </c>
      <c r="L10" s="287">
        <f t="shared" si="3"/>
        <v>34008866910.332405</v>
      </c>
      <c r="M10" s="287">
        <f t="shared" si="3"/>
        <v>34008866910.332405</v>
      </c>
      <c r="N10" s="287">
        <f t="shared" si="3"/>
        <v>34008866910.332405</v>
      </c>
      <c r="O10" s="287">
        <f t="shared" si="3"/>
        <v>10042322137.5</v>
      </c>
      <c r="P10" s="287">
        <f t="shared" si="3"/>
        <v>8369543966.5</v>
      </c>
      <c r="Q10" s="287">
        <f t="shared" si="3"/>
        <v>8369543966.5</v>
      </c>
      <c r="R10" s="287">
        <f t="shared" si="3"/>
        <v>10042322137.5</v>
      </c>
      <c r="S10" s="287">
        <f t="shared" si="3"/>
        <v>8369543966.5</v>
      </c>
      <c r="T10" s="287">
        <f t="shared" si="3"/>
        <v>0</v>
      </c>
      <c r="U10" s="287">
        <f t="shared" si="3"/>
        <v>1672778171</v>
      </c>
      <c r="V10" s="287">
        <f t="shared" si="3"/>
        <v>1883028171</v>
      </c>
      <c r="W10" s="287">
        <f t="shared" si="3"/>
        <v>0</v>
      </c>
      <c r="X10" s="287">
        <f t="shared" si="3"/>
        <v>3555806342</v>
      </c>
      <c r="Y10" s="287">
        <f>SUM(E10:X10)</f>
        <v>280739481981.82678</v>
      </c>
    </row>
    <row r="11" spans="1:26">
      <c r="Y11" s="285"/>
    </row>
    <row r="12" spans="1:26">
      <c r="Y12" s="285"/>
    </row>
    <row r="13" spans="1:26" s="260" customFormat="1" ht="15">
      <c r="B13" s="1087" t="str">
        <f>B8</f>
        <v>8.1. Escalamiento de modelos de producción de ganado bovino de carne, sostenibles ambientalmente, eficientes y rentables.</v>
      </c>
      <c r="C13" s="1087"/>
      <c r="D13" s="1087"/>
      <c r="E13" s="1087"/>
      <c r="F13" s="1087"/>
      <c r="G13" s="1087"/>
      <c r="H13" s="1087"/>
      <c r="I13" s="284"/>
      <c r="X13" s="267"/>
    </row>
    <row r="14" spans="1:26" ht="15">
      <c r="B14" s="266" t="s">
        <v>544</v>
      </c>
      <c r="C14" s="266" t="s">
        <v>300</v>
      </c>
      <c r="D14" s="266" t="s">
        <v>507</v>
      </c>
      <c r="E14" s="266" t="s">
        <v>190</v>
      </c>
      <c r="F14" s="283" t="s">
        <v>545</v>
      </c>
      <c r="G14" s="266" t="s">
        <v>546</v>
      </c>
      <c r="H14" s="266" t="s">
        <v>547</v>
      </c>
      <c r="X14" s="282"/>
    </row>
    <row r="15" spans="1:26">
      <c r="B15" s="269" t="s">
        <v>548</v>
      </c>
      <c r="C15" s="269">
        <v>7</v>
      </c>
      <c r="D15" s="269" t="s">
        <v>549</v>
      </c>
      <c r="E15" s="268">
        <f>+'Categoria Costos '!C130</f>
        <v>1000000</v>
      </c>
      <c r="F15" s="270"/>
      <c r="G15" s="269"/>
      <c r="H15" s="268">
        <f>+C15*E15</f>
        <v>7000000</v>
      </c>
    </row>
    <row r="16" spans="1:26">
      <c r="B16" s="269" t="s">
        <v>550</v>
      </c>
      <c r="C16" s="269">
        <v>25</v>
      </c>
      <c r="D16" s="269" t="s">
        <v>549</v>
      </c>
      <c r="E16" s="268">
        <f>+'Categoria Costos '!C137</f>
        <v>100000</v>
      </c>
      <c r="F16" s="270"/>
      <c r="G16" s="269"/>
      <c r="H16" s="268">
        <f t="shared" ref="H16:H26" si="4">+C16*E16</f>
        <v>2500000</v>
      </c>
    </row>
    <row r="17" spans="2:8">
      <c r="B17" s="269" t="s">
        <v>565</v>
      </c>
      <c r="C17" s="269">
        <v>4</v>
      </c>
      <c r="D17" s="269" t="s">
        <v>549</v>
      </c>
      <c r="E17" s="268">
        <f>+'Categoria Costos '!C131</f>
        <v>5000000</v>
      </c>
      <c r="F17" s="270"/>
      <c r="G17" s="269"/>
      <c r="H17" s="268">
        <f t="shared" si="4"/>
        <v>20000000</v>
      </c>
    </row>
    <row r="18" spans="2:8">
      <c r="B18" s="269" t="s">
        <v>566</v>
      </c>
      <c r="C18" s="269">
        <v>7</v>
      </c>
      <c r="D18" s="269" t="s">
        <v>549</v>
      </c>
      <c r="E18" s="268">
        <f>+'Categoria Costos '!C132</f>
        <v>5700000</v>
      </c>
      <c r="F18" s="270"/>
      <c r="G18" s="269"/>
      <c r="H18" s="268">
        <f t="shared" si="4"/>
        <v>39900000</v>
      </c>
    </row>
    <row r="19" spans="2:8">
      <c r="B19" s="269" t="s">
        <v>596</v>
      </c>
      <c r="C19" s="269">
        <v>25</v>
      </c>
      <c r="D19" s="269" t="s">
        <v>549</v>
      </c>
      <c r="E19" s="268">
        <f>+'Categoria Costos '!C138</f>
        <v>570000</v>
      </c>
      <c r="F19" s="270"/>
      <c r="G19" s="269"/>
      <c r="H19" s="268">
        <f t="shared" si="4"/>
        <v>14250000</v>
      </c>
    </row>
    <row r="20" spans="2:8">
      <c r="B20" s="269" t="s">
        <v>579</v>
      </c>
      <c r="C20" s="269">
        <v>7</v>
      </c>
      <c r="D20" s="269" t="s">
        <v>549</v>
      </c>
      <c r="E20" s="268">
        <f>+'Categoria Costos '!C247</f>
        <v>75000000</v>
      </c>
      <c r="F20" s="270"/>
      <c r="G20" s="269"/>
      <c r="H20" s="268">
        <f t="shared" si="4"/>
        <v>525000000</v>
      </c>
    </row>
    <row r="21" spans="2:8">
      <c r="B21" s="269" t="s">
        <v>558</v>
      </c>
      <c r="C21" s="269">
        <v>25</v>
      </c>
      <c r="D21" s="269" t="s">
        <v>568</v>
      </c>
      <c r="E21" s="268">
        <f>+'Categoria Costos '!D408</f>
        <v>9000000</v>
      </c>
      <c r="F21" s="270"/>
      <c r="G21" s="269"/>
      <c r="H21" s="268">
        <f t="shared" si="4"/>
        <v>225000000</v>
      </c>
    </row>
    <row r="22" spans="2:8">
      <c r="B22" s="269" t="s">
        <v>560</v>
      </c>
      <c r="C22" s="269">
        <v>50</v>
      </c>
      <c r="D22" s="269" t="s">
        <v>549</v>
      </c>
      <c r="E22" s="268">
        <f>+'Categoria Costos '!D410</f>
        <v>1500000</v>
      </c>
      <c r="F22" s="270"/>
      <c r="G22" s="269"/>
      <c r="H22" s="268">
        <f t="shared" si="4"/>
        <v>75000000</v>
      </c>
    </row>
    <row r="23" spans="2:8">
      <c r="B23" s="269" t="s">
        <v>619</v>
      </c>
      <c r="C23" s="269">
        <v>50</v>
      </c>
      <c r="D23" s="269" t="s">
        <v>568</v>
      </c>
      <c r="E23" s="268">
        <f>+'Categoria Costos '!D411</f>
        <v>450000</v>
      </c>
      <c r="F23" s="270"/>
      <c r="G23" s="269"/>
      <c r="H23" s="268">
        <f t="shared" si="4"/>
        <v>22500000</v>
      </c>
    </row>
    <row r="24" spans="2:8">
      <c r="B24" s="269" t="s">
        <v>639</v>
      </c>
      <c r="C24" s="269">
        <v>50</v>
      </c>
      <c r="D24" s="269" t="s">
        <v>568</v>
      </c>
      <c r="E24" s="268">
        <f>+'Categoria Costos '!C136</f>
        <v>6000000</v>
      </c>
      <c r="F24" s="270"/>
      <c r="G24" s="269"/>
      <c r="H24" s="268">
        <f t="shared" si="4"/>
        <v>300000000</v>
      </c>
    </row>
    <row r="25" spans="2:8">
      <c r="B25" s="269" t="s">
        <v>637</v>
      </c>
      <c r="C25" s="269">
        <v>7</v>
      </c>
      <c r="D25" s="269" t="s">
        <v>662</v>
      </c>
      <c r="E25" s="268">
        <f>+'Categoria Costos '!D412</f>
        <v>3000000</v>
      </c>
      <c r="F25" s="270"/>
      <c r="G25" s="269"/>
      <c r="H25" s="268">
        <f t="shared" si="4"/>
        <v>21000000</v>
      </c>
    </row>
    <row r="26" spans="2:8">
      <c r="B26" s="269" t="s">
        <v>636</v>
      </c>
      <c r="C26" s="269">
        <v>25</v>
      </c>
      <c r="D26" s="269" t="s">
        <v>662</v>
      </c>
      <c r="E26" s="268">
        <f>+'Categoria Costos '!D413</f>
        <v>900000</v>
      </c>
      <c r="F26" s="270"/>
      <c r="G26" s="269"/>
      <c r="H26" s="268">
        <f t="shared" si="4"/>
        <v>22500000</v>
      </c>
    </row>
    <row r="27" spans="2:8">
      <c r="B27" s="269" t="s">
        <v>571</v>
      </c>
      <c r="C27" s="269">
        <v>7</v>
      </c>
      <c r="D27" s="269" t="s">
        <v>549</v>
      </c>
      <c r="E27" s="268">
        <f>+'Categoria Costos '!D50</f>
        <v>8652088</v>
      </c>
      <c r="F27" s="270">
        <v>0.5</v>
      </c>
      <c r="G27" s="269">
        <v>12</v>
      </c>
      <c r="H27" s="268">
        <f>+C27*E27*F27*G27</f>
        <v>363387696</v>
      </c>
    </row>
    <row r="28" spans="2:8">
      <c r="B28" s="269" t="s">
        <v>572</v>
      </c>
      <c r="C28" s="269">
        <v>14</v>
      </c>
      <c r="D28" s="269" t="s">
        <v>549</v>
      </c>
      <c r="E28" s="268">
        <f>+'Categoria Costos '!G50+'Categoria Costos '!C89</f>
        <v>2481462.5</v>
      </c>
      <c r="F28" s="270"/>
      <c r="G28" s="269"/>
      <c r="H28" s="268">
        <f>+C28*E28</f>
        <v>34740475</v>
      </c>
    </row>
    <row r="29" spans="2:8">
      <c r="B29" s="269" t="s">
        <v>790</v>
      </c>
      <c r="C29" s="281">
        <f>'Categoria Costos '!E560</f>
        <v>57163.799999999996</v>
      </c>
      <c r="D29" s="269" t="s">
        <v>663</v>
      </c>
      <c r="E29" s="268">
        <f>'Categoria Costos '!G560</f>
        <v>1294200.1800000002</v>
      </c>
      <c r="F29" s="270">
        <v>0.1</v>
      </c>
      <c r="G29" s="269"/>
      <c r="H29" s="268">
        <f>+C29*E29*F29</f>
        <v>7398140024.9484015</v>
      </c>
    </row>
    <row r="30" spans="2:8">
      <c r="B30" s="269" t="s">
        <v>791</v>
      </c>
      <c r="C30" s="281">
        <f>'Categoria Costos '!E561</f>
        <v>5228.5714285714284</v>
      </c>
      <c r="D30" s="269" t="s">
        <v>663</v>
      </c>
      <c r="E30" s="268">
        <f>'Categoria Costos '!G561</f>
        <v>4546292.9400000004</v>
      </c>
      <c r="F30" s="270">
        <v>0.1</v>
      </c>
      <c r="G30" s="269"/>
      <c r="H30" s="268">
        <f>+C30*E30*F30</f>
        <v>2377061737.2000003</v>
      </c>
    </row>
    <row r="31" spans="2:8">
      <c r="B31" s="269" t="s">
        <v>792</v>
      </c>
      <c r="C31" s="281">
        <f>'Categoria Costos '!E562</f>
        <v>185934</v>
      </c>
      <c r="D31" s="269" t="s">
        <v>663</v>
      </c>
      <c r="E31" s="268">
        <f>'Categoria Costos '!G562</f>
        <v>763246.26</v>
      </c>
      <c r="F31" s="270">
        <v>0.1</v>
      </c>
      <c r="G31" s="269"/>
      <c r="H31" s="268">
        <f>+C31*E31*F31</f>
        <v>14191343010.684</v>
      </c>
    </row>
    <row r="32" spans="2:8">
      <c r="B32" s="269" t="s">
        <v>682</v>
      </c>
      <c r="C32" s="269"/>
      <c r="D32" s="269"/>
      <c r="E32" s="268"/>
      <c r="F32" s="270"/>
      <c r="G32" s="269"/>
      <c r="H32" s="306" t="s">
        <v>573</v>
      </c>
    </row>
    <row r="33" spans="2:24">
      <c r="B33" s="269" t="s">
        <v>684</v>
      </c>
      <c r="C33" s="269"/>
      <c r="D33" s="269"/>
      <c r="E33" s="268"/>
      <c r="F33" s="270"/>
      <c r="G33" s="269"/>
      <c r="H33" s="306" t="s">
        <v>573</v>
      </c>
    </row>
    <row r="34" spans="2:24" ht="15">
      <c r="B34" s="298" t="s">
        <v>686</v>
      </c>
      <c r="C34" s="264"/>
      <c r="D34" s="264"/>
      <c r="E34" s="264"/>
      <c r="F34" s="265"/>
      <c r="G34" s="279"/>
      <c r="H34" s="273">
        <f>SUM(H15:H28)</f>
        <v>1672778171</v>
      </c>
      <c r="I34" s="260"/>
      <c r="J34" s="260"/>
    </row>
    <row r="35" spans="2:24" ht="15">
      <c r="B35" s="298" t="s">
        <v>685</v>
      </c>
      <c r="C35" s="277"/>
      <c r="D35" s="277"/>
      <c r="E35" s="277"/>
      <c r="F35" s="276"/>
      <c r="G35" s="276"/>
      <c r="H35" s="312">
        <f>SUM(H15:H31)</f>
        <v>25639322943.832405</v>
      </c>
      <c r="I35" s="260"/>
      <c r="J35" s="260"/>
    </row>
    <row r="36" spans="2:24" s="260" customFormat="1" ht="299.25">
      <c r="B36" s="263" t="s">
        <v>1088</v>
      </c>
      <c r="C36" s="263"/>
      <c r="D36" s="263"/>
      <c r="E36" s="263"/>
      <c r="F36" s="263"/>
      <c r="G36" s="263"/>
      <c r="H36" s="263"/>
    </row>
    <row r="37" spans="2:24" s="260" customFormat="1">
      <c r="B37" s="272"/>
      <c r="C37" s="272"/>
      <c r="D37" s="272"/>
      <c r="E37" s="272"/>
      <c r="F37" s="272"/>
      <c r="G37" s="272"/>
      <c r="H37" s="272"/>
    </row>
    <row r="38" spans="2:24" ht="15">
      <c r="I38" s="274"/>
    </row>
    <row r="39" spans="2:24" s="260" customFormat="1">
      <c r="B39" s="1087" t="str">
        <f>B9</f>
        <v>8.2. Aumento en la incorporación de tecnologías y prácticas sostenibles en la comercialización y el procesamiento de carne bovina.</v>
      </c>
      <c r="C39" s="1088"/>
      <c r="D39" s="1088"/>
      <c r="E39" s="1088"/>
      <c r="F39" s="1088"/>
      <c r="G39" s="1088"/>
      <c r="H39" s="1088"/>
    </row>
    <row r="40" spans="2:24" ht="15">
      <c r="B40" s="266" t="s">
        <v>544</v>
      </c>
      <c r="C40" s="266" t="s">
        <v>300</v>
      </c>
      <c r="D40" s="266" t="s">
        <v>507</v>
      </c>
      <c r="E40" s="266" t="s">
        <v>190</v>
      </c>
      <c r="F40" s="283" t="s">
        <v>545</v>
      </c>
      <c r="G40" s="266" t="s">
        <v>546</v>
      </c>
      <c r="H40" s="266" t="s">
        <v>547</v>
      </c>
      <c r="I40" s="260"/>
      <c r="X40" s="282"/>
    </row>
    <row r="41" spans="2:24" s="310" customFormat="1">
      <c r="B41" s="269" t="s">
        <v>548</v>
      </c>
      <c r="C41" s="269">
        <v>7</v>
      </c>
      <c r="D41" s="269" t="s">
        <v>549</v>
      </c>
      <c r="E41" s="268">
        <f>+'Categoria Costos '!C130</f>
        <v>1000000</v>
      </c>
      <c r="F41" s="270"/>
      <c r="G41" s="269"/>
      <c r="H41" s="268">
        <f>+C41*E41</f>
        <v>7000000</v>
      </c>
      <c r="X41" s="311"/>
    </row>
    <row r="42" spans="2:24" s="310" customFormat="1">
      <c r="B42" s="269" t="s">
        <v>550</v>
      </c>
      <c r="C42" s="269">
        <v>25</v>
      </c>
      <c r="D42" s="269" t="s">
        <v>549</v>
      </c>
      <c r="E42" s="268">
        <f>+'Categoria Costos '!C137</f>
        <v>100000</v>
      </c>
      <c r="F42" s="270"/>
      <c r="G42" s="269"/>
      <c r="H42" s="268">
        <f t="shared" ref="H42:H55" si="5">+C42*E42</f>
        <v>2500000</v>
      </c>
      <c r="X42" s="311"/>
    </row>
    <row r="43" spans="2:24" s="310" customFormat="1">
      <c r="B43" s="269" t="s">
        <v>565</v>
      </c>
      <c r="C43" s="269">
        <v>4</v>
      </c>
      <c r="D43" s="269" t="s">
        <v>549</v>
      </c>
      <c r="E43" s="268">
        <f>+'Categoria Costos '!C131</f>
        <v>5000000</v>
      </c>
      <c r="F43" s="270"/>
      <c r="G43" s="269"/>
      <c r="H43" s="268">
        <f t="shared" si="5"/>
        <v>20000000</v>
      </c>
      <c r="X43" s="311"/>
    </row>
    <row r="44" spans="2:24" s="310" customFormat="1">
      <c r="B44" s="269" t="s">
        <v>566</v>
      </c>
      <c r="C44" s="269">
        <v>7</v>
      </c>
      <c r="D44" s="269" t="s">
        <v>549</v>
      </c>
      <c r="E44" s="268">
        <f>+'Categoria Costos '!C132</f>
        <v>5700000</v>
      </c>
      <c r="F44" s="270"/>
      <c r="G44" s="269"/>
      <c r="H44" s="268">
        <f t="shared" si="5"/>
        <v>39900000</v>
      </c>
      <c r="X44" s="311"/>
    </row>
    <row r="45" spans="2:24" s="310" customFormat="1">
      <c r="B45" s="269" t="s">
        <v>596</v>
      </c>
      <c r="C45" s="269">
        <v>25</v>
      </c>
      <c r="D45" s="269" t="s">
        <v>549</v>
      </c>
      <c r="E45" s="268">
        <f>+'Categoria Costos '!C133</f>
        <v>570000</v>
      </c>
      <c r="F45" s="270"/>
      <c r="G45" s="269"/>
      <c r="H45" s="268">
        <f t="shared" si="5"/>
        <v>14250000</v>
      </c>
      <c r="X45" s="311"/>
    </row>
    <row r="46" spans="2:24" s="310" customFormat="1">
      <c r="B46" s="269" t="s">
        <v>687</v>
      </c>
      <c r="C46" s="269">
        <v>7</v>
      </c>
      <c r="D46" s="269" t="s">
        <v>549</v>
      </c>
      <c r="E46" s="268">
        <f>+'Categoria Costos '!C252</f>
        <v>20000000</v>
      </c>
      <c r="F46" s="270"/>
      <c r="G46" s="269"/>
      <c r="H46" s="268">
        <f t="shared" si="5"/>
        <v>140000000</v>
      </c>
      <c r="X46" s="311"/>
    </row>
    <row r="47" spans="2:24" s="310" customFormat="1">
      <c r="B47" s="269" t="s">
        <v>558</v>
      </c>
      <c r="C47" s="269">
        <v>25</v>
      </c>
      <c r="D47" s="269" t="s">
        <v>568</v>
      </c>
      <c r="E47" s="268">
        <f>+'Categoria Costos '!D408</f>
        <v>9000000</v>
      </c>
      <c r="F47" s="270"/>
      <c r="G47" s="269"/>
      <c r="H47" s="268">
        <f t="shared" si="5"/>
        <v>225000000</v>
      </c>
      <c r="X47" s="311"/>
    </row>
    <row r="48" spans="2:24" s="310" customFormat="1">
      <c r="B48" s="269" t="s">
        <v>560</v>
      </c>
      <c r="C48" s="269">
        <v>25</v>
      </c>
      <c r="D48" s="269" t="s">
        <v>549</v>
      </c>
      <c r="E48" s="268">
        <f>+'Categoria Costos '!D410</f>
        <v>1500000</v>
      </c>
      <c r="F48" s="270"/>
      <c r="G48" s="269"/>
      <c r="H48" s="268">
        <f t="shared" si="5"/>
        <v>37500000</v>
      </c>
      <c r="X48" s="311"/>
    </row>
    <row r="49" spans="2:24" s="310" customFormat="1">
      <c r="B49" s="269" t="s">
        <v>619</v>
      </c>
      <c r="C49" s="269">
        <v>25</v>
      </c>
      <c r="D49" s="269" t="s">
        <v>549</v>
      </c>
      <c r="E49" s="268">
        <f>+'Categoria Costos '!D411</f>
        <v>450000</v>
      </c>
      <c r="F49" s="270"/>
      <c r="G49" s="269"/>
      <c r="H49" s="268">
        <f t="shared" si="5"/>
        <v>11250000</v>
      </c>
      <c r="X49" s="311"/>
    </row>
    <row r="50" spans="2:24" s="310" customFormat="1">
      <c r="B50" s="269" t="s">
        <v>639</v>
      </c>
      <c r="C50" s="269">
        <v>25</v>
      </c>
      <c r="D50" s="269" t="s">
        <v>568</v>
      </c>
      <c r="E50" s="268">
        <f>+'Categoria Costos '!C136</f>
        <v>6000000</v>
      </c>
      <c r="F50" s="270"/>
      <c r="G50" s="269"/>
      <c r="H50" s="268">
        <f t="shared" si="5"/>
        <v>150000000</v>
      </c>
      <c r="X50" s="311"/>
    </row>
    <row r="51" spans="2:24" s="310" customFormat="1">
      <c r="B51" s="269" t="s">
        <v>637</v>
      </c>
      <c r="C51" s="269">
        <v>25</v>
      </c>
      <c r="D51" s="269" t="s">
        <v>662</v>
      </c>
      <c r="E51" s="268">
        <f>+'Categoria Costos '!D408</f>
        <v>9000000</v>
      </c>
      <c r="F51" s="270"/>
      <c r="G51" s="269"/>
      <c r="H51" s="268">
        <f t="shared" si="5"/>
        <v>225000000</v>
      </c>
      <c r="X51" s="311"/>
    </row>
    <row r="52" spans="2:24" s="310" customFormat="1">
      <c r="B52" s="269" t="s">
        <v>636</v>
      </c>
      <c r="C52" s="269">
        <v>25</v>
      </c>
      <c r="D52" s="269" t="s">
        <v>662</v>
      </c>
      <c r="E52" s="268">
        <f>+'Categoria Costos '!D412</f>
        <v>3000000</v>
      </c>
      <c r="F52" s="270"/>
      <c r="G52" s="269"/>
      <c r="H52" s="268">
        <f t="shared" si="5"/>
        <v>75000000</v>
      </c>
      <c r="X52" s="311"/>
    </row>
    <row r="53" spans="2:24" s="310" customFormat="1">
      <c r="B53" s="280" t="s">
        <v>793</v>
      </c>
      <c r="C53" s="269">
        <v>25</v>
      </c>
      <c r="D53" s="269" t="s">
        <v>680</v>
      </c>
      <c r="E53" s="268">
        <f>+'Categoria Costos '!C424</f>
        <v>43000000</v>
      </c>
      <c r="F53" s="270">
        <v>0.5</v>
      </c>
      <c r="G53" s="269"/>
      <c r="H53" s="268">
        <f>+C53*E53*F53</f>
        <v>537500000</v>
      </c>
      <c r="X53" s="311"/>
    </row>
    <row r="54" spans="2:24" s="310" customFormat="1">
      <c r="B54" s="269" t="s">
        <v>571</v>
      </c>
      <c r="C54" s="269">
        <v>7</v>
      </c>
      <c r="D54" s="269" t="s">
        <v>549</v>
      </c>
      <c r="E54" s="268">
        <f>+'Categoria Costos '!D50</f>
        <v>8652088</v>
      </c>
      <c r="F54" s="270">
        <v>0.5</v>
      </c>
      <c r="G54" s="269">
        <v>12</v>
      </c>
      <c r="H54" s="268">
        <f>+C54*E54*F54*G54</f>
        <v>363387696</v>
      </c>
      <c r="X54" s="311"/>
    </row>
    <row r="55" spans="2:24" s="310" customFormat="1">
      <c r="B55" s="269" t="s">
        <v>572</v>
      </c>
      <c r="C55" s="269">
        <v>14</v>
      </c>
      <c r="D55" s="269" t="s">
        <v>549</v>
      </c>
      <c r="E55" s="268">
        <f>+'Categoria Costos '!G50+'Categoria Costos '!C89</f>
        <v>2481462.5</v>
      </c>
      <c r="F55" s="270"/>
      <c r="G55" s="269"/>
      <c r="H55" s="268">
        <f t="shared" si="5"/>
        <v>34740475</v>
      </c>
      <c r="X55" s="311"/>
    </row>
    <row r="56" spans="2:24" ht="28.5">
      <c r="B56" s="376" t="s">
        <v>688</v>
      </c>
      <c r="C56" s="377">
        <v>15</v>
      </c>
      <c r="D56" s="377" t="s">
        <v>681</v>
      </c>
      <c r="E56" s="378">
        <f>'Categoria Costos '!Q581</f>
        <v>200000000</v>
      </c>
      <c r="F56" s="379">
        <v>0.2</v>
      </c>
      <c r="G56" s="377"/>
      <c r="H56" s="380">
        <f>+C56*E56*F56</f>
        <v>600000000</v>
      </c>
      <c r="I56" s="260"/>
    </row>
    <row r="57" spans="2:24" ht="28.5">
      <c r="B57" s="376" t="s">
        <v>689</v>
      </c>
      <c r="C57" s="377">
        <v>5</v>
      </c>
      <c r="D57" s="377" t="s">
        <v>681</v>
      </c>
      <c r="E57" s="378">
        <f>'Categoria Costos '!Q582</f>
        <v>400000000</v>
      </c>
      <c r="F57" s="379">
        <v>0.1</v>
      </c>
      <c r="G57" s="377"/>
      <c r="H57" s="380">
        <f>+C57*E57*F57</f>
        <v>200000000</v>
      </c>
      <c r="I57" s="260"/>
    </row>
    <row r="58" spans="2:24" ht="28.5">
      <c r="B58" s="376" t="s">
        <v>690</v>
      </c>
      <c r="C58" s="377">
        <v>2</v>
      </c>
      <c r="D58" s="377" t="s">
        <v>681</v>
      </c>
      <c r="E58" s="378">
        <f>'Categoria Costos '!Q583</f>
        <v>600000000</v>
      </c>
      <c r="F58" s="379">
        <v>0.05</v>
      </c>
      <c r="G58" s="377"/>
      <c r="H58" s="380">
        <f>+C58*E58*F58</f>
        <v>60000000</v>
      </c>
      <c r="I58" s="260"/>
    </row>
    <row r="59" spans="2:24" ht="28.5">
      <c r="B59" s="309" t="s">
        <v>691</v>
      </c>
      <c r="C59" s="269">
        <v>25</v>
      </c>
      <c r="D59" s="269" t="s">
        <v>679</v>
      </c>
      <c r="E59" s="308">
        <f>'Categoria Costos '!Q586</f>
        <v>32000000.000000004</v>
      </c>
      <c r="F59" s="269"/>
      <c r="G59" s="269"/>
      <c r="H59" s="268">
        <f>+C59*E59</f>
        <v>800000000.00000012</v>
      </c>
      <c r="I59" s="260"/>
    </row>
    <row r="60" spans="2:24" ht="28.5">
      <c r="B60" s="309" t="s">
        <v>692</v>
      </c>
      <c r="C60" s="269">
        <v>10</v>
      </c>
      <c r="D60" s="269" t="s">
        <v>679</v>
      </c>
      <c r="E60" s="308">
        <f>'Categoria Costos '!Q585</f>
        <v>64000000.000000007</v>
      </c>
      <c r="F60" s="269"/>
      <c r="G60" s="269"/>
      <c r="H60" s="268">
        <f t="shared" ref="H60:H64" si="6">+C60*E60</f>
        <v>640000000.00000012</v>
      </c>
      <c r="I60" s="260"/>
    </row>
    <row r="61" spans="2:24" ht="28.5">
      <c r="B61" s="309" t="s">
        <v>693</v>
      </c>
      <c r="C61" s="269">
        <v>5</v>
      </c>
      <c r="D61" s="269" t="s">
        <v>679</v>
      </c>
      <c r="E61" s="308">
        <f>'Categoria Costos '!Q584</f>
        <v>96000000</v>
      </c>
      <c r="F61" s="269"/>
      <c r="G61" s="269"/>
      <c r="H61" s="268">
        <f t="shared" si="6"/>
        <v>480000000</v>
      </c>
      <c r="I61" s="260"/>
    </row>
    <row r="62" spans="2:24">
      <c r="B62" s="280" t="s">
        <v>965</v>
      </c>
      <c r="C62" s="269">
        <v>25</v>
      </c>
      <c r="D62" s="269" t="s">
        <v>678</v>
      </c>
      <c r="E62" s="640">
        <f>'Categoria Costos '!F569</f>
        <v>25665762.119999997</v>
      </c>
      <c r="F62" s="302"/>
      <c r="G62" s="307"/>
      <c r="H62" s="268">
        <f>+C62*E62</f>
        <v>641644052.99999988</v>
      </c>
      <c r="I62" s="260"/>
    </row>
    <row r="63" spans="2:24">
      <c r="B63" s="280" t="s">
        <v>966</v>
      </c>
      <c r="C63" s="269">
        <v>10</v>
      </c>
      <c r="D63" s="269" t="s">
        <v>678</v>
      </c>
      <c r="E63" s="640">
        <f>'Categoria Costos '!F570</f>
        <v>148859169.20000002</v>
      </c>
      <c r="F63" s="302"/>
      <c r="G63" s="307"/>
      <c r="H63" s="268">
        <f t="shared" si="6"/>
        <v>1488591692.0000002</v>
      </c>
      <c r="I63" s="260"/>
    </row>
    <row r="64" spans="2:24">
      <c r="B64" s="280" t="s">
        <v>967</v>
      </c>
      <c r="C64" s="269">
        <v>5</v>
      </c>
      <c r="D64" s="269" t="s">
        <v>678</v>
      </c>
      <c r="E64" s="640">
        <f>'Categoria Costos '!F571</f>
        <v>315256010.10000002</v>
      </c>
      <c r="F64" s="302"/>
      <c r="G64" s="307"/>
      <c r="H64" s="268">
        <f t="shared" si="6"/>
        <v>1576280050.5</v>
      </c>
      <c r="I64" s="260"/>
    </row>
    <row r="65" spans="2:10">
      <c r="B65" s="259" t="s">
        <v>694</v>
      </c>
      <c r="H65" s="259" t="s">
        <v>573</v>
      </c>
      <c r="I65" s="260"/>
    </row>
    <row r="66" spans="2:10" ht="15">
      <c r="B66" s="298" t="s">
        <v>695</v>
      </c>
      <c r="C66" s="264"/>
      <c r="D66" s="264"/>
      <c r="E66" s="264"/>
      <c r="F66" s="265"/>
      <c r="G66" s="279"/>
      <c r="H66" s="273">
        <f>SUM(H41:H55)</f>
        <v>1883028171</v>
      </c>
      <c r="I66" s="260"/>
      <c r="J66" s="260"/>
    </row>
    <row r="67" spans="2:10" ht="15">
      <c r="B67" s="299" t="s">
        <v>676</v>
      </c>
      <c r="C67" s="277"/>
      <c r="D67" s="277"/>
      <c r="E67" s="277"/>
      <c r="F67" s="276"/>
      <c r="G67" s="276"/>
      <c r="H67" s="312">
        <f>SUM(H41:H64)</f>
        <v>8369543966.5</v>
      </c>
      <c r="I67" s="260"/>
      <c r="J67" s="260"/>
    </row>
    <row r="68" spans="2:10" ht="314.25">
      <c r="B68" s="263" t="s">
        <v>1089</v>
      </c>
      <c r="C68" s="263"/>
      <c r="D68" s="263"/>
      <c r="E68" s="263"/>
      <c r="F68" s="263"/>
      <c r="G68" s="263"/>
      <c r="H68" s="263"/>
      <c r="I68" s="274"/>
    </row>
    <row r="69" spans="2:10" ht="15">
      <c r="B69" s="272"/>
      <c r="C69" s="272"/>
      <c r="D69" s="272"/>
      <c r="E69" s="272"/>
      <c r="F69" s="272"/>
      <c r="G69" s="272"/>
      <c r="H69" s="272"/>
      <c r="I69" s="274"/>
    </row>
    <row r="73" spans="2:10">
      <c r="B73" s="260"/>
      <c r="C73" s="260"/>
      <c r="D73" s="260"/>
      <c r="E73" s="260"/>
      <c r="F73" s="260"/>
      <c r="G73" s="260"/>
    </row>
    <row r="74" spans="2:10">
      <c r="B74" s="260"/>
      <c r="C74" s="260"/>
      <c r="D74" s="260"/>
      <c r="E74" s="260"/>
      <c r="F74" s="260"/>
      <c r="G74" s="260"/>
    </row>
    <row r="75" spans="2:10">
      <c r="B75" s="260"/>
      <c r="C75" s="260"/>
      <c r="D75" s="260"/>
      <c r="E75" s="260"/>
      <c r="F75" s="260"/>
      <c r="G75" s="260"/>
    </row>
  </sheetData>
  <sheetProtection password="E983" sheet="1" objects="1" scenarios="1" selectLockedCells="1" selectUnlockedCells="1"/>
  <mergeCells count="2">
    <mergeCell ref="B13:H13"/>
    <mergeCell ref="B39:H3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6"/>
  <sheetViews>
    <sheetView showGridLines="0" zoomScale="70" zoomScaleNormal="70" workbookViewId="0">
      <selection activeCell="B1" sqref="B1"/>
    </sheetView>
  </sheetViews>
  <sheetFormatPr baseColWidth="10" defaultColWidth="10.625" defaultRowHeight="14.25"/>
  <cols>
    <col min="1" max="1" width="6.25" style="666" customWidth="1"/>
    <col min="2" max="2" width="66.5" style="666" customWidth="1"/>
    <col min="3" max="4" width="16.625" style="666" customWidth="1"/>
    <col min="5" max="5" width="19.625" style="666" customWidth="1"/>
    <col min="6" max="6" width="16.75" style="666" bestFit="1" customWidth="1"/>
    <col min="7" max="7" width="18" style="666" customWidth="1"/>
    <col min="8" max="8" width="19.25" style="666" customWidth="1"/>
    <col min="9" max="9" width="17.875" style="666" customWidth="1"/>
    <col min="10" max="10" width="16.5" style="666" customWidth="1"/>
    <col min="11" max="11" width="16.25" style="666" customWidth="1"/>
    <col min="12" max="12" width="16.875" style="666" customWidth="1"/>
    <col min="13" max="13" width="16.75" style="666" bestFit="1" customWidth="1"/>
    <col min="14" max="14" width="17" style="666" customWidth="1"/>
    <col min="15" max="16" width="17.25" style="666" customWidth="1"/>
    <col min="17" max="17" width="17.375" style="666" customWidth="1"/>
    <col min="18" max="18" width="16.875" style="666" customWidth="1"/>
    <col min="19" max="19" width="16.375" style="666" bestFit="1" customWidth="1"/>
    <col min="20" max="20" width="18" style="666" customWidth="1"/>
    <col min="21" max="21" width="17.125" style="666" customWidth="1"/>
    <col min="22" max="22" width="16.75" style="666" bestFit="1" customWidth="1"/>
    <col min="23" max="23" width="17.25" style="666" customWidth="1"/>
    <col min="24" max="24" width="16.5" style="666" customWidth="1"/>
    <col min="25" max="25" width="18" style="666" bestFit="1" customWidth="1"/>
    <col min="26" max="26" width="17.625" style="666" customWidth="1"/>
    <col min="27" max="16384" width="10.625" style="666"/>
  </cols>
  <sheetData>
    <row r="2" spans="1:26" ht="15">
      <c r="B2" s="641" t="s">
        <v>601</v>
      </c>
    </row>
    <row r="3" spans="1:26">
      <c r="C3" s="667"/>
      <c r="D3" s="667"/>
      <c r="E3" s="667"/>
      <c r="F3" s="667"/>
      <c r="G3" s="667"/>
    </row>
    <row r="4" spans="1:26" ht="15">
      <c r="A4" s="668"/>
      <c r="B4" s="642" t="str">
        <f>Portafolio!C19</f>
        <v>9. Contribución al mejoramiento del entorno social de la cadena cárnica bovina.</v>
      </c>
      <c r="C4" s="642"/>
      <c r="D4" s="642"/>
      <c r="E4" s="642"/>
      <c r="F4" s="642"/>
      <c r="G4" s="642"/>
    </row>
    <row r="5" spans="1:26" ht="15">
      <c r="A5" s="643"/>
      <c r="B5" s="644"/>
      <c r="C5" s="667"/>
      <c r="D5" s="667"/>
      <c r="E5" s="667"/>
      <c r="F5" s="667"/>
      <c r="G5" s="667"/>
    </row>
    <row r="6" spans="1:26" ht="15">
      <c r="B6" s="669"/>
      <c r="D6" s="669"/>
      <c r="E6" s="670">
        <v>1</v>
      </c>
      <c r="F6" s="670">
        <v>2</v>
      </c>
      <c r="G6" s="670">
        <v>3</v>
      </c>
      <c r="H6" s="670">
        <v>4</v>
      </c>
      <c r="I6" s="670">
        <v>5</v>
      </c>
      <c r="J6" s="670">
        <v>6</v>
      </c>
      <c r="K6" s="670">
        <v>7</v>
      </c>
      <c r="L6" s="670">
        <v>8</v>
      </c>
      <c r="M6" s="670">
        <v>9</v>
      </c>
      <c r="N6" s="670">
        <v>10</v>
      </c>
      <c r="O6" s="670">
        <v>11</v>
      </c>
      <c r="P6" s="670">
        <v>12</v>
      </c>
      <c r="Q6" s="670">
        <v>13</v>
      </c>
      <c r="R6" s="670">
        <v>14</v>
      </c>
      <c r="S6" s="670">
        <v>15</v>
      </c>
      <c r="T6" s="670">
        <v>16</v>
      </c>
      <c r="U6" s="670">
        <v>17</v>
      </c>
      <c r="V6" s="670">
        <v>18</v>
      </c>
      <c r="W6" s="670">
        <v>19</v>
      </c>
      <c r="X6" s="670">
        <v>20</v>
      </c>
      <c r="Y6" s="670" t="s">
        <v>73</v>
      </c>
    </row>
    <row r="7" spans="1:26" ht="27.6" customHeight="1">
      <c r="B7" s="645" t="s">
        <v>68</v>
      </c>
      <c r="C7" s="646" t="s">
        <v>1043</v>
      </c>
      <c r="D7" s="645" t="s">
        <v>613</v>
      </c>
      <c r="E7" s="671">
        <f t="shared" ref="E7:W7" si="0">SUM(E8:E10)</f>
        <v>0</v>
      </c>
      <c r="F7" s="671">
        <f>SUM(F8:F10)</f>
        <v>8213385713.8880005</v>
      </c>
      <c r="G7" s="671">
        <f t="shared" si="0"/>
        <v>9179441590.2896004</v>
      </c>
      <c r="H7" s="671">
        <f t="shared" si="0"/>
        <v>9179441590.2896004</v>
      </c>
      <c r="I7" s="671">
        <f t="shared" si="0"/>
        <v>9179441590.2896004</v>
      </c>
      <c r="J7" s="671">
        <f t="shared" si="0"/>
        <v>3383106331.8800001</v>
      </c>
      <c r="K7" s="671">
        <f>SUM(K8:K10)</f>
        <v>1907375075</v>
      </c>
      <c r="L7" s="671">
        <f t="shared" si="0"/>
        <v>3383106331.8800001</v>
      </c>
      <c r="M7" s="671">
        <f t="shared" si="0"/>
        <v>7703710333.4096003</v>
      </c>
      <c r="N7" s="671">
        <f t="shared" si="0"/>
        <v>9179441590.2896004</v>
      </c>
      <c r="O7" s="671">
        <f t="shared" si="0"/>
        <v>7703710333.4096003</v>
      </c>
      <c r="P7" s="671">
        <f t="shared" si="0"/>
        <v>7703710333.4096003</v>
      </c>
      <c r="Q7" s="671">
        <f t="shared" si="0"/>
        <v>3383106331.8800001</v>
      </c>
      <c r="R7" s="671">
        <f t="shared" si="0"/>
        <v>1907375075</v>
      </c>
      <c r="S7" s="671">
        <f t="shared" si="0"/>
        <v>1907375075</v>
      </c>
      <c r="T7" s="671">
        <f t="shared" si="0"/>
        <v>9179441590.2896004</v>
      </c>
      <c r="U7" s="671">
        <f t="shared" si="0"/>
        <v>7703710333.4096003</v>
      </c>
      <c r="V7" s="671">
        <f t="shared" si="0"/>
        <v>7703710333.4096003</v>
      </c>
      <c r="W7" s="671">
        <f t="shared" si="0"/>
        <v>9179441590.2896004</v>
      </c>
      <c r="X7" s="671">
        <f>SUM(X8:X10)</f>
        <v>1907375075</v>
      </c>
      <c r="Y7" s="671">
        <f>SUM(Y8:Y10)</f>
        <v>119587406218.3136</v>
      </c>
      <c r="Z7" s="853"/>
    </row>
    <row r="8" spans="1:26" s="799" customFormat="1" ht="38.1" customHeight="1">
      <c r="B8" s="800" t="str">
        <f>Portafolio!D18</f>
        <v>9.1. Promoción de la formalización empresarial y laboral en la cadena cárnica bovina.</v>
      </c>
      <c r="C8" s="800" t="s">
        <v>618</v>
      </c>
      <c r="D8" s="803" t="s">
        <v>614</v>
      </c>
      <c r="E8" s="676"/>
      <c r="F8" s="801">
        <f>H29</f>
        <v>1475731256.8800001</v>
      </c>
      <c r="G8" s="801">
        <f>H29</f>
        <v>1475731256.8800001</v>
      </c>
      <c r="H8" s="801">
        <f>+F8</f>
        <v>1475731256.8800001</v>
      </c>
      <c r="I8" s="801">
        <f>H8</f>
        <v>1475731256.8800001</v>
      </c>
      <c r="J8" s="801">
        <f>I8</f>
        <v>1475731256.8800001</v>
      </c>
      <c r="K8" s="804" t="s">
        <v>573</v>
      </c>
      <c r="L8" s="801">
        <f>J8</f>
        <v>1475731256.8800001</v>
      </c>
      <c r="M8" s="804" t="s">
        <v>573</v>
      </c>
      <c r="N8" s="801">
        <f>F8</f>
        <v>1475731256.8800001</v>
      </c>
      <c r="O8" s="804" t="s">
        <v>573</v>
      </c>
      <c r="P8" s="804" t="s">
        <v>573</v>
      </c>
      <c r="Q8" s="801">
        <f>F8</f>
        <v>1475731256.8800001</v>
      </c>
      <c r="R8" s="804" t="s">
        <v>573</v>
      </c>
      <c r="S8" s="805" t="s">
        <v>573</v>
      </c>
      <c r="T8" s="801">
        <f>F8</f>
        <v>1475731256.8800001</v>
      </c>
      <c r="U8" s="805" t="s">
        <v>573</v>
      </c>
      <c r="V8" s="805" t="s">
        <v>573</v>
      </c>
      <c r="W8" s="801">
        <f>F8</f>
        <v>1475731256.8800001</v>
      </c>
      <c r="X8" s="805" t="s">
        <v>573</v>
      </c>
      <c r="Y8" s="801">
        <f>SUM(E8:X8)</f>
        <v>14757312568.800003</v>
      </c>
    </row>
    <row r="9" spans="1:26" s="799" customFormat="1" ht="53.1" customHeight="1">
      <c r="B9" s="800" t="str">
        <f>Portafolio!D19</f>
        <v>9.2. Promoción de mecanismos que contribuyan a la mejora en la calidad de vida de los actores de la cadena cárnica bovina.</v>
      </c>
      <c r="C9" s="800" t="s">
        <v>617</v>
      </c>
      <c r="D9" s="803" t="s">
        <v>615</v>
      </c>
      <c r="E9" s="676"/>
      <c r="F9" s="801">
        <f>I57*10</f>
        <v>4830279382.0080004</v>
      </c>
      <c r="G9" s="801">
        <f>H57</f>
        <v>5796335258.4096003</v>
      </c>
      <c r="H9" s="801">
        <f>G9</f>
        <v>5796335258.4096003</v>
      </c>
      <c r="I9" s="801">
        <f>H9</f>
        <v>5796335258.4096003</v>
      </c>
      <c r="J9" s="804" t="s">
        <v>573</v>
      </c>
      <c r="K9" s="804" t="s">
        <v>573</v>
      </c>
      <c r="L9" s="804" t="s">
        <v>573</v>
      </c>
      <c r="M9" s="801">
        <f>I9</f>
        <v>5796335258.4096003</v>
      </c>
      <c r="N9" s="801">
        <f t="shared" ref="N9:P10" si="1">M9</f>
        <v>5796335258.4096003</v>
      </c>
      <c r="O9" s="801">
        <f t="shared" si="1"/>
        <v>5796335258.4096003</v>
      </c>
      <c r="P9" s="801">
        <f t="shared" si="1"/>
        <v>5796335258.4096003</v>
      </c>
      <c r="Q9" s="804" t="s">
        <v>573</v>
      </c>
      <c r="R9" s="804" t="s">
        <v>573</v>
      </c>
      <c r="S9" s="805" t="s">
        <v>573</v>
      </c>
      <c r="T9" s="801">
        <f>P9</f>
        <v>5796335258.4096003</v>
      </c>
      <c r="U9" s="801">
        <f t="shared" ref="U9:W10" si="2">T9</f>
        <v>5796335258.4096003</v>
      </c>
      <c r="V9" s="801">
        <f t="shared" si="2"/>
        <v>5796335258.4096003</v>
      </c>
      <c r="W9" s="801">
        <f t="shared" si="2"/>
        <v>5796335258.4096003</v>
      </c>
      <c r="X9" s="805" t="s">
        <v>573</v>
      </c>
      <c r="Y9" s="801">
        <f>SUM(F9:X9)</f>
        <v>68589967224.513596</v>
      </c>
    </row>
    <row r="10" spans="1:26" s="799" customFormat="1" ht="38.450000000000003" customHeight="1">
      <c r="B10" s="800" t="str">
        <f>Portafolio!D20</f>
        <v>9.3. Mejora de las capacidades básicas y técnicas de los ganaderos, procesadores y comercializadores de carne.</v>
      </c>
      <c r="C10" s="800" t="s">
        <v>617</v>
      </c>
      <c r="D10" s="803" t="s">
        <v>614</v>
      </c>
      <c r="E10" s="676"/>
      <c r="F10" s="801">
        <f>H79</f>
        <v>1907375075</v>
      </c>
      <c r="G10" s="801">
        <f>F10</f>
        <v>1907375075</v>
      </c>
      <c r="H10" s="801">
        <f>G10</f>
        <v>1907375075</v>
      </c>
      <c r="I10" s="801">
        <f>H10</f>
        <v>1907375075</v>
      </c>
      <c r="J10" s="801">
        <f>I10</f>
        <v>1907375075</v>
      </c>
      <c r="K10" s="801">
        <f>J10</f>
        <v>1907375075</v>
      </c>
      <c r="L10" s="801">
        <f>K10</f>
        <v>1907375075</v>
      </c>
      <c r="M10" s="801">
        <f>L10</f>
        <v>1907375075</v>
      </c>
      <c r="N10" s="801">
        <f t="shared" si="1"/>
        <v>1907375075</v>
      </c>
      <c r="O10" s="801">
        <f t="shared" si="1"/>
        <v>1907375075</v>
      </c>
      <c r="P10" s="801">
        <f t="shared" si="1"/>
        <v>1907375075</v>
      </c>
      <c r="Q10" s="801">
        <f>P10</f>
        <v>1907375075</v>
      </c>
      <c r="R10" s="801">
        <f>Q10</f>
        <v>1907375075</v>
      </c>
      <c r="S10" s="801">
        <f>R10</f>
        <v>1907375075</v>
      </c>
      <c r="T10" s="801">
        <f>S10</f>
        <v>1907375075</v>
      </c>
      <c r="U10" s="801">
        <f t="shared" si="2"/>
        <v>1907375075</v>
      </c>
      <c r="V10" s="801">
        <f t="shared" si="2"/>
        <v>1907375075</v>
      </c>
      <c r="W10" s="801">
        <f t="shared" si="2"/>
        <v>1907375075</v>
      </c>
      <c r="X10" s="801">
        <f>W10</f>
        <v>1907375075</v>
      </c>
      <c r="Y10" s="801">
        <f>SUM(E10:X10)</f>
        <v>36240126425</v>
      </c>
    </row>
    <row r="11" spans="1:26" ht="15">
      <c r="B11" s="645" t="s">
        <v>73</v>
      </c>
      <c r="C11" s="645"/>
      <c r="D11" s="645"/>
      <c r="E11" s="671">
        <f t="shared" ref="E11:Y11" si="3">SUM(E8:E10)</f>
        <v>0</v>
      </c>
      <c r="F11" s="671">
        <f>SUM(F8:F10)</f>
        <v>8213385713.8880005</v>
      </c>
      <c r="G11" s="671">
        <f t="shared" si="3"/>
        <v>9179441590.2896004</v>
      </c>
      <c r="H11" s="671">
        <f t="shared" si="3"/>
        <v>9179441590.2896004</v>
      </c>
      <c r="I11" s="671">
        <f t="shared" si="3"/>
        <v>9179441590.2896004</v>
      </c>
      <c r="J11" s="671">
        <f t="shared" si="3"/>
        <v>3383106331.8800001</v>
      </c>
      <c r="K11" s="671">
        <f>SUM(K8:K10)</f>
        <v>1907375075</v>
      </c>
      <c r="L11" s="671">
        <f t="shared" si="3"/>
        <v>3383106331.8800001</v>
      </c>
      <c r="M11" s="671">
        <f t="shared" si="3"/>
        <v>7703710333.4096003</v>
      </c>
      <c r="N11" s="671">
        <f t="shared" si="3"/>
        <v>9179441590.2896004</v>
      </c>
      <c r="O11" s="671">
        <f t="shared" si="3"/>
        <v>7703710333.4096003</v>
      </c>
      <c r="P11" s="671">
        <f t="shared" si="3"/>
        <v>7703710333.4096003</v>
      </c>
      <c r="Q11" s="671">
        <f t="shared" si="3"/>
        <v>3383106331.8800001</v>
      </c>
      <c r="R11" s="671">
        <f t="shared" si="3"/>
        <v>1907375075</v>
      </c>
      <c r="S11" s="671">
        <f t="shared" si="3"/>
        <v>1907375075</v>
      </c>
      <c r="T11" s="671">
        <f t="shared" si="3"/>
        <v>9179441590.2896004</v>
      </c>
      <c r="U11" s="671">
        <f t="shared" si="3"/>
        <v>7703710333.4096003</v>
      </c>
      <c r="V11" s="671">
        <f t="shared" si="3"/>
        <v>7703710333.4096003</v>
      </c>
      <c r="W11" s="671">
        <f t="shared" si="3"/>
        <v>9179441590.2896004</v>
      </c>
      <c r="X11" s="671">
        <f t="shared" si="3"/>
        <v>1907375075</v>
      </c>
      <c r="Y11" s="671">
        <f t="shared" si="3"/>
        <v>119587406218.3136</v>
      </c>
    </row>
    <row r="12" spans="1:26" ht="15">
      <c r="B12" s="672"/>
      <c r="C12" s="672"/>
      <c r="D12" s="672"/>
      <c r="E12" s="673"/>
      <c r="F12" s="673"/>
      <c r="G12" s="746"/>
      <c r="H12" s="673"/>
      <c r="I12" s="673"/>
      <c r="J12" s="673"/>
      <c r="K12" s="673"/>
      <c r="L12" s="673"/>
      <c r="M12" s="673"/>
      <c r="N12" s="673"/>
      <c r="O12" s="673"/>
      <c r="P12" s="673"/>
      <c r="Q12" s="673"/>
      <c r="R12" s="673"/>
      <c r="S12" s="673"/>
      <c r="T12" s="673"/>
      <c r="U12" s="673"/>
      <c r="V12" s="673"/>
      <c r="W12" s="673"/>
      <c r="X12" s="673"/>
      <c r="Y12" s="673"/>
    </row>
    <row r="13" spans="1:26" ht="15">
      <c r="B13" s="672"/>
      <c r="C13" s="672"/>
      <c r="D13" s="672"/>
      <c r="E13" s="673"/>
      <c r="F13" s="673"/>
      <c r="G13" s="673"/>
      <c r="H13" s="673"/>
      <c r="I13" s="673"/>
      <c r="J13" s="673"/>
      <c r="K13" s="673"/>
      <c r="L13" s="673"/>
      <c r="M13" s="673"/>
      <c r="N13" s="673"/>
      <c r="O13" s="673"/>
      <c r="P13" s="673"/>
      <c r="Q13" s="673"/>
      <c r="R13" s="673"/>
      <c r="S13" s="673"/>
      <c r="T13" s="673"/>
      <c r="U13" s="673"/>
      <c r="V13" s="673"/>
      <c r="W13" s="673"/>
      <c r="X13" s="673"/>
      <c r="Y13" s="673"/>
    </row>
    <row r="14" spans="1:26" ht="15.75" customHeight="1">
      <c r="B14" s="1089" t="str">
        <f>B8</f>
        <v>9.1. Promoción de la formalización empresarial y laboral en la cadena cárnica bovina.</v>
      </c>
      <c r="C14" s="1089"/>
      <c r="D14" s="1089"/>
      <c r="E14" s="1089"/>
      <c r="F14" s="1089"/>
      <c r="G14" s="1089"/>
      <c r="H14" s="1089"/>
      <c r="I14" s="673"/>
      <c r="J14" s="673"/>
      <c r="K14" s="673"/>
      <c r="L14" s="673"/>
      <c r="M14" s="673"/>
      <c r="N14" s="673"/>
      <c r="O14" s="673"/>
      <c r="P14" s="673"/>
      <c r="Q14" s="673"/>
      <c r="R14" s="673"/>
      <c r="S14" s="673"/>
      <c r="T14" s="673"/>
      <c r="U14" s="673"/>
      <c r="V14" s="673"/>
      <c r="W14" s="673"/>
      <c r="X14" s="673"/>
      <c r="Y14" s="673"/>
    </row>
    <row r="15" spans="1:26" ht="15">
      <c r="B15" s="647" t="s">
        <v>544</v>
      </c>
      <c r="C15" s="647" t="s">
        <v>300</v>
      </c>
      <c r="D15" s="647" t="s">
        <v>507</v>
      </c>
      <c r="E15" s="647" t="s">
        <v>190</v>
      </c>
      <c r="F15" s="674" t="s">
        <v>545</v>
      </c>
      <c r="G15" s="647" t="s">
        <v>546</v>
      </c>
      <c r="H15" s="648" t="s">
        <v>547</v>
      </c>
      <c r="I15" s="673"/>
      <c r="J15" s="673"/>
      <c r="K15" s="673"/>
      <c r="L15" s="673"/>
      <c r="M15" s="673"/>
      <c r="N15" s="673"/>
      <c r="O15" s="673"/>
      <c r="P15" s="673"/>
      <c r="Q15" s="673"/>
      <c r="R15" s="673"/>
      <c r="S15" s="673"/>
      <c r="T15" s="673"/>
      <c r="U15" s="673"/>
      <c r="V15" s="673"/>
      <c r="W15" s="673"/>
      <c r="X15" s="673"/>
      <c r="Y15" s="673"/>
    </row>
    <row r="16" spans="1:26" ht="15">
      <c r="B16" s="649" t="s">
        <v>548</v>
      </c>
      <c r="C16" s="649">
        <v>12</v>
      </c>
      <c r="D16" s="649" t="s">
        <v>549</v>
      </c>
      <c r="E16" s="32">
        <f>+'Categoria Costos '!C130</f>
        <v>1000000</v>
      </c>
      <c r="F16" s="649"/>
      <c r="G16" s="649"/>
      <c r="H16" s="32">
        <f>C16*E16</f>
        <v>12000000</v>
      </c>
      <c r="I16" s="744"/>
      <c r="J16" s="673"/>
      <c r="K16" s="673"/>
      <c r="L16" s="673"/>
      <c r="M16" s="673"/>
      <c r="N16" s="673"/>
      <c r="O16" s="673"/>
      <c r="P16" s="673"/>
      <c r="Q16" s="673"/>
      <c r="R16" s="673"/>
      <c r="S16" s="673"/>
      <c r="T16" s="673"/>
      <c r="U16" s="673"/>
      <c r="V16" s="673"/>
      <c r="W16" s="673"/>
      <c r="X16" s="673"/>
      <c r="Y16" s="673"/>
    </row>
    <row r="17" spans="2:25" ht="15">
      <c r="B17" s="649" t="s">
        <v>550</v>
      </c>
      <c r="C17" s="649">
        <v>12</v>
      </c>
      <c r="D17" s="649" t="s">
        <v>549</v>
      </c>
      <c r="E17" s="32">
        <f>+'Categoria Costos '!C137</f>
        <v>100000</v>
      </c>
      <c r="F17" s="649"/>
      <c r="G17" s="649"/>
      <c r="H17" s="32">
        <f>C17*E17</f>
        <v>1200000</v>
      </c>
      <c r="I17" s="744"/>
      <c r="J17" s="673"/>
      <c r="K17" s="673"/>
      <c r="L17" s="673"/>
      <c r="M17" s="673"/>
      <c r="N17" s="673"/>
      <c r="O17" s="673"/>
      <c r="P17" s="673"/>
      <c r="Q17" s="673"/>
      <c r="R17" s="673"/>
      <c r="S17" s="673"/>
      <c r="T17" s="673"/>
      <c r="U17" s="673"/>
      <c r="V17" s="673"/>
      <c r="W17" s="673"/>
      <c r="X17" s="673"/>
      <c r="Y17" s="673"/>
    </row>
    <row r="18" spans="2:25" ht="15">
      <c r="B18" s="649" t="s">
        <v>565</v>
      </c>
      <c r="C18" s="649">
        <v>4</v>
      </c>
      <c r="D18" s="649" t="s">
        <v>549</v>
      </c>
      <c r="E18" s="32">
        <f>+'Categoria Costos '!C131</f>
        <v>5000000</v>
      </c>
      <c r="F18" s="649"/>
      <c r="G18" s="649"/>
      <c r="H18" s="32">
        <f>C18*E18</f>
        <v>20000000</v>
      </c>
      <c r="I18" s="744"/>
      <c r="J18" s="673"/>
      <c r="K18" s="673"/>
      <c r="L18" s="673"/>
      <c r="M18" s="673"/>
      <c r="N18" s="673"/>
      <c r="O18" s="673"/>
      <c r="P18" s="673"/>
      <c r="Q18" s="673"/>
      <c r="R18" s="673"/>
      <c r="S18" s="673"/>
      <c r="T18" s="673"/>
      <c r="U18" s="673"/>
      <c r="V18" s="673"/>
      <c r="W18" s="673"/>
      <c r="X18" s="673"/>
      <c r="Y18" s="673"/>
    </row>
    <row r="19" spans="2:25" ht="15">
      <c r="B19" s="649" t="s">
        <v>566</v>
      </c>
      <c r="C19" s="649">
        <f>'Categoria Costos '!C85</f>
        <v>25</v>
      </c>
      <c r="D19" s="649" t="s">
        <v>549</v>
      </c>
      <c r="E19" s="32">
        <f>+'Categoria Costos '!C132</f>
        <v>5700000</v>
      </c>
      <c r="F19" s="649"/>
      <c r="G19" s="649"/>
      <c r="H19" s="32">
        <f>C19*E19</f>
        <v>142500000</v>
      </c>
      <c r="I19" s="744"/>
      <c r="J19" s="673"/>
      <c r="K19" s="673"/>
      <c r="L19" s="673"/>
      <c r="M19" s="673"/>
      <c r="N19" s="673"/>
      <c r="O19" s="673"/>
      <c r="P19" s="673"/>
      <c r="Q19" s="673"/>
      <c r="R19" s="673"/>
      <c r="S19" s="673"/>
      <c r="T19" s="673"/>
      <c r="U19" s="673"/>
      <c r="V19" s="673"/>
      <c r="W19" s="673"/>
      <c r="X19" s="673"/>
      <c r="Y19" s="673"/>
    </row>
    <row r="20" spans="2:25" ht="15">
      <c r="B20" s="649" t="s">
        <v>596</v>
      </c>
      <c r="C20" s="649">
        <f>'Categoria Costos '!C85</f>
        <v>25</v>
      </c>
      <c r="D20" s="649" t="s">
        <v>549</v>
      </c>
      <c r="E20" s="32">
        <f>+'Categoria Costos '!C133</f>
        <v>570000</v>
      </c>
      <c r="F20" s="649"/>
      <c r="G20" s="649"/>
      <c r="H20" s="32">
        <f>C20*E20</f>
        <v>14250000</v>
      </c>
      <c r="I20" s="744"/>
      <c r="J20" s="673"/>
      <c r="K20" s="673"/>
      <c r="L20" s="673"/>
      <c r="M20" s="673"/>
      <c r="N20" s="673"/>
      <c r="O20" s="673"/>
      <c r="P20" s="673"/>
      <c r="Q20" s="673"/>
      <c r="R20" s="673"/>
      <c r="S20" s="673"/>
      <c r="T20" s="673"/>
      <c r="U20" s="673"/>
      <c r="V20" s="673"/>
      <c r="W20" s="673"/>
      <c r="X20" s="673"/>
      <c r="Y20" s="673"/>
    </row>
    <row r="21" spans="2:25" ht="15">
      <c r="B21" s="650" t="s">
        <v>298</v>
      </c>
      <c r="C21" s="650">
        <v>1</v>
      </c>
      <c r="D21" s="650" t="s">
        <v>549</v>
      </c>
      <c r="E21" s="651">
        <v>50000000</v>
      </c>
      <c r="F21" s="208"/>
      <c r="G21" s="650"/>
      <c r="H21" s="651">
        <f>+C21*E21</f>
        <v>50000000</v>
      </c>
      <c r="I21" s="744"/>
      <c r="J21" s="673"/>
      <c r="K21" s="673"/>
      <c r="L21" s="673"/>
      <c r="M21" s="673"/>
      <c r="N21" s="673"/>
      <c r="O21" s="673"/>
      <c r="P21" s="673"/>
      <c r="Q21" s="673"/>
      <c r="R21" s="673"/>
      <c r="S21" s="673"/>
      <c r="T21" s="673"/>
      <c r="U21" s="673"/>
      <c r="V21" s="673"/>
      <c r="W21" s="673"/>
      <c r="X21" s="673"/>
      <c r="Y21" s="673"/>
    </row>
    <row r="22" spans="2:25" ht="15">
      <c r="B22" s="652" t="s">
        <v>598</v>
      </c>
      <c r="C22" s="653">
        <v>1</v>
      </c>
      <c r="D22" s="653" t="s">
        <v>549</v>
      </c>
      <c r="E22" s="654">
        <f>+'Categoria Costos '!C247</f>
        <v>75000000</v>
      </c>
      <c r="F22" s="653"/>
      <c r="G22" s="653"/>
      <c r="H22" s="654">
        <f>C22*E22</f>
        <v>75000000</v>
      </c>
      <c r="I22" s="744"/>
      <c r="J22" s="673"/>
      <c r="K22" s="673"/>
      <c r="L22" s="673"/>
      <c r="M22" s="673"/>
      <c r="N22" s="673"/>
      <c r="O22" s="673"/>
      <c r="P22" s="673"/>
      <c r="Q22" s="673"/>
      <c r="R22" s="673"/>
      <c r="S22" s="673"/>
      <c r="T22" s="673"/>
      <c r="U22" s="673"/>
      <c r="V22" s="673"/>
      <c r="W22" s="673"/>
      <c r="X22" s="673"/>
      <c r="Y22" s="673"/>
    </row>
    <row r="23" spans="2:25" ht="15">
      <c r="B23" s="649" t="s">
        <v>264</v>
      </c>
      <c r="C23" s="649">
        <v>1</v>
      </c>
      <c r="D23" s="649" t="s">
        <v>549</v>
      </c>
      <c r="E23" s="32">
        <v>50000000</v>
      </c>
      <c r="F23" s="649"/>
      <c r="G23" s="649"/>
      <c r="H23" s="32">
        <f>C23*E23</f>
        <v>50000000</v>
      </c>
      <c r="I23" s="744"/>
      <c r="J23" s="673"/>
      <c r="K23" s="673"/>
      <c r="L23" s="673"/>
      <c r="M23" s="673"/>
      <c r="N23" s="673"/>
      <c r="O23" s="673"/>
      <c r="P23" s="673"/>
      <c r="Q23" s="673"/>
      <c r="R23" s="673"/>
      <c r="S23" s="673"/>
      <c r="T23" s="673"/>
      <c r="U23" s="673"/>
      <c r="V23" s="673"/>
      <c r="W23" s="673"/>
      <c r="X23" s="673"/>
      <c r="Y23" s="673"/>
    </row>
    <row r="24" spans="2:25" ht="15">
      <c r="B24" s="649" t="s">
        <v>571</v>
      </c>
      <c r="C24" s="649">
        <v>5</v>
      </c>
      <c r="D24" s="649" t="s">
        <v>549</v>
      </c>
      <c r="E24" s="32">
        <f>+'Categoria Costos '!D52</f>
        <v>6982386</v>
      </c>
      <c r="F24" s="655">
        <v>0.5</v>
      </c>
      <c r="G24" s="649">
        <v>12</v>
      </c>
      <c r="H24" s="656">
        <f>C24*E24*G24*F24</f>
        <v>209471580</v>
      </c>
      <c r="I24" s="744"/>
      <c r="J24" s="673"/>
      <c r="K24" s="673"/>
      <c r="L24" s="673"/>
      <c r="M24" s="673"/>
      <c r="N24" s="673"/>
      <c r="O24" s="673"/>
      <c r="P24" s="673"/>
      <c r="Q24" s="673"/>
      <c r="R24" s="673"/>
      <c r="S24" s="673"/>
      <c r="T24" s="673"/>
      <c r="U24" s="673"/>
      <c r="V24" s="673"/>
      <c r="W24" s="673"/>
      <c r="X24" s="673"/>
      <c r="Y24" s="673"/>
    </row>
    <row r="25" spans="2:25" ht="15">
      <c r="B25" s="649" t="s">
        <v>572</v>
      </c>
      <c r="C25" s="649">
        <v>10</v>
      </c>
      <c r="D25" s="649" t="s">
        <v>549</v>
      </c>
      <c r="E25" s="32">
        <f>+'Categoria Costos '!G52+'Categoria Costos '!C89</f>
        <v>2098191.5</v>
      </c>
      <c r="F25" s="649"/>
      <c r="G25" s="649"/>
      <c r="H25" s="656">
        <f>C25*E25</f>
        <v>20981915</v>
      </c>
      <c r="I25" s="744"/>
      <c r="J25" s="673"/>
      <c r="K25" s="673"/>
      <c r="L25" s="673"/>
      <c r="M25" s="673"/>
      <c r="N25" s="673"/>
      <c r="O25" s="673"/>
      <c r="P25" s="673"/>
      <c r="Q25" s="673"/>
      <c r="R25" s="673"/>
      <c r="S25" s="673"/>
      <c r="T25" s="673"/>
      <c r="U25" s="673"/>
      <c r="V25" s="673"/>
      <c r="W25" s="673"/>
      <c r="X25" s="673"/>
      <c r="Y25" s="673"/>
    </row>
    <row r="26" spans="2:25">
      <c r="B26" s="657" t="s">
        <v>612</v>
      </c>
      <c r="C26" s="658">
        <v>70</v>
      </c>
      <c r="D26" s="658" t="s">
        <v>549</v>
      </c>
      <c r="E26" s="659">
        <f>+'Categoria Costos '!H632</f>
        <v>5133152.4239999996</v>
      </c>
      <c r="F26" s="658"/>
      <c r="G26" s="658"/>
      <c r="H26" s="32">
        <f>C26*E26</f>
        <v>359320669.67999995</v>
      </c>
      <c r="I26" s="743"/>
    </row>
    <row r="27" spans="2:25">
      <c r="B27" s="657" t="s">
        <v>611</v>
      </c>
      <c r="C27" s="658">
        <v>35</v>
      </c>
      <c r="D27" s="658" t="s">
        <v>549</v>
      </c>
      <c r="E27" s="659">
        <f>+'Categoria Costos '!H595</f>
        <v>14885916.920000002</v>
      </c>
      <c r="F27" s="658"/>
      <c r="G27" s="658"/>
      <c r="H27" s="32">
        <f>C27*E27</f>
        <v>521007092.20000005</v>
      </c>
      <c r="I27" s="743"/>
    </row>
    <row r="28" spans="2:25">
      <c r="B28" s="658" t="s">
        <v>610</v>
      </c>
      <c r="C28" s="658"/>
      <c r="D28" s="658"/>
      <c r="E28" s="659"/>
      <c r="F28" s="658"/>
      <c r="G28" s="658"/>
      <c r="H28" s="32" t="s">
        <v>573</v>
      </c>
      <c r="I28" s="743"/>
    </row>
    <row r="29" spans="2:25" ht="15">
      <c r="B29" s="660" t="s">
        <v>73</v>
      </c>
      <c r="C29" s="661"/>
      <c r="D29" s="661"/>
      <c r="E29" s="661"/>
      <c r="F29" s="662"/>
      <c r="G29" s="662"/>
      <c r="H29" s="173">
        <f>SUM(H16:H28)</f>
        <v>1475731256.8800001</v>
      </c>
      <c r="I29" s="743"/>
    </row>
    <row r="30" spans="2:25" ht="199.5">
      <c r="B30" s="663" t="s">
        <v>1073</v>
      </c>
      <c r="C30" s="664"/>
      <c r="D30" s="664"/>
      <c r="E30" s="664"/>
      <c r="F30" s="664"/>
      <c r="G30" s="664"/>
      <c r="H30" s="664"/>
    </row>
    <row r="31" spans="2:25">
      <c r="B31" s="675"/>
      <c r="C31" s="675"/>
      <c r="D31" s="675"/>
      <c r="E31" s="675"/>
      <c r="F31" s="675"/>
      <c r="G31" s="675"/>
      <c r="H31" s="675"/>
    </row>
    <row r="32" spans="2:25" ht="15.75" customHeight="1">
      <c r="B32" s="675"/>
      <c r="C32" s="675"/>
      <c r="D32" s="675"/>
      <c r="E32" s="675"/>
      <c r="F32" s="675"/>
      <c r="G32" s="675"/>
      <c r="H32" s="675"/>
    </row>
    <row r="33" spans="2:9" ht="15">
      <c r="B33" s="1089" t="str">
        <f>+B9</f>
        <v>9.2. Promoción de mecanismos que contribuyan a la mejora en la calidad de vida de los actores de la cadena cárnica bovina.</v>
      </c>
      <c r="C33" s="1089"/>
      <c r="D33" s="1089"/>
      <c r="E33" s="1089"/>
      <c r="F33" s="1089"/>
      <c r="G33" s="1089"/>
      <c r="H33" s="1089"/>
    </row>
    <row r="34" spans="2:9" ht="15">
      <c r="B34" s="647" t="s">
        <v>544</v>
      </c>
      <c r="C34" s="647" t="s">
        <v>300</v>
      </c>
      <c r="D34" s="647" t="s">
        <v>507</v>
      </c>
      <c r="E34" s="647" t="s">
        <v>190</v>
      </c>
      <c r="F34" s="674" t="s">
        <v>545</v>
      </c>
      <c r="G34" s="647" t="s">
        <v>546</v>
      </c>
      <c r="H34" s="648" t="s">
        <v>547</v>
      </c>
    </row>
    <row r="35" spans="2:9">
      <c r="B35" s="649" t="s">
        <v>548</v>
      </c>
      <c r="C35" s="649">
        <v>12</v>
      </c>
      <c r="D35" s="649" t="s">
        <v>549</v>
      </c>
      <c r="E35" s="32">
        <f>+'Categoria Costos '!C130</f>
        <v>1000000</v>
      </c>
      <c r="F35" s="649"/>
      <c r="G35" s="649"/>
      <c r="H35" s="32">
        <f>C35*E35</f>
        <v>12000000</v>
      </c>
    </row>
    <row r="36" spans="2:9">
      <c r="B36" s="649" t="s">
        <v>550</v>
      </c>
      <c r="C36" s="649">
        <v>12</v>
      </c>
      <c r="D36" s="649" t="s">
        <v>549</v>
      </c>
      <c r="E36" s="32">
        <f>+'Categoria Costos '!C137</f>
        <v>100000</v>
      </c>
      <c r="F36" s="649"/>
      <c r="G36" s="649"/>
      <c r="H36" s="32">
        <f t="shared" ref="H36:H55" si="4">C36*E36</f>
        <v>1200000</v>
      </c>
    </row>
    <row r="37" spans="2:9">
      <c r="B37" s="649" t="s">
        <v>565</v>
      </c>
      <c r="C37" s="649">
        <v>4</v>
      </c>
      <c r="D37" s="649" t="s">
        <v>549</v>
      </c>
      <c r="E37" s="32">
        <f>+'Categoria Costos '!C131</f>
        <v>5000000</v>
      </c>
      <c r="F37" s="649"/>
      <c r="G37" s="649"/>
      <c r="H37" s="32">
        <f>C37*E37</f>
        <v>20000000</v>
      </c>
    </row>
    <row r="38" spans="2:9">
      <c r="B38" s="806" t="s">
        <v>566</v>
      </c>
      <c r="C38" s="806">
        <v>12</v>
      </c>
      <c r="D38" s="806" t="s">
        <v>549</v>
      </c>
      <c r="E38" s="679">
        <f>+'Categoria Costos '!C132</f>
        <v>5700000</v>
      </c>
      <c r="F38" s="806"/>
      <c r="G38" s="806"/>
      <c r="H38" s="679">
        <f t="shared" si="4"/>
        <v>68400000</v>
      </c>
    </row>
    <row r="39" spans="2:9">
      <c r="B39" s="806" t="s">
        <v>596</v>
      </c>
      <c r="C39" s="806">
        <v>24</v>
      </c>
      <c r="D39" s="806" t="s">
        <v>549</v>
      </c>
      <c r="E39" s="679">
        <f>+'Categoria Costos '!C138</f>
        <v>570000</v>
      </c>
      <c r="F39" s="806"/>
      <c r="G39" s="806"/>
      <c r="H39" s="679">
        <f t="shared" si="4"/>
        <v>13680000</v>
      </c>
    </row>
    <row r="40" spans="2:9">
      <c r="B40" s="676" t="s">
        <v>298</v>
      </c>
      <c r="C40" s="676">
        <v>1</v>
      </c>
      <c r="D40" s="676" t="s">
        <v>549</v>
      </c>
      <c r="E40" s="677">
        <v>50000000</v>
      </c>
      <c r="F40" s="678"/>
      <c r="G40" s="676"/>
      <c r="H40" s="679">
        <f t="shared" si="4"/>
        <v>50000000</v>
      </c>
    </row>
    <row r="41" spans="2:9">
      <c r="B41" s="676" t="s">
        <v>609</v>
      </c>
      <c r="C41" s="676">
        <v>1</v>
      </c>
      <c r="D41" s="676" t="s">
        <v>549</v>
      </c>
      <c r="E41" s="677">
        <f>+'Categoria Costos '!E313</f>
        <v>75000000</v>
      </c>
      <c r="F41" s="678"/>
      <c r="G41" s="676"/>
      <c r="H41" s="679">
        <f t="shared" si="4"/>
        <v>75000000</v>
      </c>
    </row>
    <row r="42" spans="2:9">
      <c r="B42" s="665" t="s">
        <v>608</v>
      </c>
      <c r="C42" s="680">
        <f>250*7</f>
        <v>1750</v>
      </c>
      <c r="D42" s="665" t="s">
        <v>607</v>
      </c>
      <c r="E42" s="679">
        <f>+'Categoria Costos '!E605</f>
        <v>253125.51909120003</v>
      </c>
      <c r="F42" s="665"/>
      <c r="G42" s="665"/>
      <c r="H42" s="679">
        <f t="shared" si="4"/>
        <v>442969658.40960002</v>
      </c>
    </row>
    <row r="43" spans="2:9">
      <c r="B43" s="665" t="s">
        <v>606</v>
      </c>
      <c r="C43" s="680">
        <f>50*7</f>
        <v>350</v>
      </c>
      <c r="D43" s="665" t="s">
        <v>1020</v>
      </c>
      <c r="E43" s="679">
        <f>'Categoria Costos '!C610</f>
        <v>21000000</v>
      </c>
      <c r="F43" s="681">
        <v>0.5</v>
      </c>
      <c r="G43" s="665"/>
      <c r="H43" s="679">
        <f>C43*E43*F43</f>
        <v>3675000000</v>
      </c>
    </row>
    <row r="44" spans="2:9">
      <c r="B44" s="665" t="s">
        <v>179</v>
      </c>
      <c r="C44" s="680">
        <f>50*7</f>
        <v>350</v>
      </c>
      <c r="D44" s="665" t="s">
        <v>1020</v>
      </c>
      <c r="E44" s="679">
        <f>+'Categoria Costos '!C613</f>
        <v>25000</v>
      </c>
      <c r="F44" s="665"/>
      <c r="G44" s="665"/>
      <c r="H44" s="679">
        <f t="shared" si="4"/>
        <v>8750000</v>
      </c>
    </row>
    <row r="45" spans="2:9">
      <c r="B45" s="665" t="s">
        <v>1021</v>
      </c>
      <c r="C45" s="680">
        <f>100*7</f>
        <v>700</v>
      </c>
      <c r="D45" s="665" t="s">
        <v>1020</v>
      </c>
      <c r="E45" s="679">
        <f>+'Categoria Costos '!C616</f>
        <v>300000</v>
      </c>
      <c r="F45" s="665"/>
      <c r="G45" s="665"/>
      <c r="H45" s="679">
        <f>C45*E45</f>
        <v>210000000</v>
      </c>
    </row>
    <row r="46" spans="2:9">
      <c r="B46" s="665" t="s">
        <v>605</v>
      </c>
      <c r="C46" s="680">
        <f>50*7</f>
        <v>350</v>
      </c>
      <c r="D46" s="665" t="s">
        <v>1020</v>
      </c>
      <c r="E46" s="679">
        <f>'Categoria Costos '!C620</f>
        <v>600000</v>
      </c>
      <c r="F46" s="665"/>
      <c r="G46" s="665"/>
      <c r="H46" s="679">
        <f t="shared" si="4"/>
        <v>210000000</v>
      </c>
    </row>
    <row r="47" spans="2:9">
      <c r="B47" s="665" t="s">
        <v>604</v>
      </c>
      <c r="C47" s="680"/>
      <c r="D47" s="665"/>
      <c r="E47" s="679"/>
      <c r="F47" s="665"/>
      <c r="G47" s="665"/>
      <c r="H47" s="679" t="s">
        <v>573</v>
      </c>
    </row>
    <row r="48" spans="2:9">
      <c r="B48" s="806" t="s">
        <v>558</v>
      </c>
      <c r="C48" s="680">
        <v>25</v>
      </c>
      <c r="D48" s="682" t="s">
        <v>568</v>
      </c>
      <c r="E48" s="679">
        <v>9000000</v>
      </c>
      <c r="F48" s="665"/>
      <c r="G48" s="665"/>
      <c r="H48" s="679">
        <f>C48*E48</f>
        <v>225000000</v>
      </c>
      <c r="I48" s="745"/>
    </row>
    <row r="49" spans="2:26">
      <c r="B49" s="806" t="s">
        <v>559</v>
      </c>
      <c r="C49" s="680">
        <v>25</v>
      </c>
      <c r="D49" s="682" t="s">
        <v>568</v>
      </c>
      <c r="E49" s="679">
        <v>2700000</v>
      </c>
      <c r="F49" s="665"/>
      <c r="G49" s="665"/>
      <c r="H49" s="679">
        <f t="shared" ref="H49:H52" si="5">C49*E49</f>
        <v>67500000</v>
      </c>
    </row>
    <row r="50" spans="2:26">
      <c r="B50" s="806" t="s">
        <v>560</v>
      </c>
      <c r="C50" s="680">
        <v>25</v>
      </c>
      <c r="D50" s="807" t="s">
        <v>620</v>
      </c>
      <c r="E50" s="679">
        <v>1500000</v>
      </c>
      <c r="F50" s="665"/>
      <c r="G50" s="665"/>
      <c r="H50" s="679">
        <f t="shared" si="5"/>
        <v>37500000</v>
      </c>
    </row>
    <row r="51" spans="2:26">
      <c r="B51" s="806" t="s">
        <v>569</v>
      </c>
      <c r="C51" s="680">
        <v>25</v>
      </c>
      <c r="D51" s="807" t="s">
        <v>620</v>
      </c>
      <c r="E51" s="679">
        <v>450000</v>
      </c>
      <c r="F51" s="665"/>
      <c r="G51" s="665"/>
      <c r="H51" s="679">
        <f t="shared" si="5"/>
        <v>11250000</v>
      </c>
    </row>
    <row r="52" spans="2:26">
      <c r="B52" s="806" t="s">
        <v>264</v>
      </c>
      <c r="C52" s="680">
        <v>7</v>
      </c>
      <c r="D52" s="807" t="s">
        <v>549</v>
      </c>
      <c r="E52" s="679">
        <v>50000000</v>
      </c>
      <c r="F52" s="665"/>
      <c r="G52" s="665"/>
      <c r="H52" s="679">
        <f t="shared" si="5"/>
        <v>350000000</v>
      </c>
    </row>
    <row r="53" spans="2:26">
      <c r="B53" s="806" t="s">
        <v>297</v>
      </c>
      <c r="C53" s="680">
        <v>7</v>
      </c>
      <c r="D53" s="807" t="s">
        <v>549</v>
      </c>
      <c r="E53" s="679">
        <v>20000000</v>
      </c>
      <c r="F53" s="665"/>
      <c r="G53" s="665"/>
      <c r="H53" s="679">
        <f>C53*E53</f>
        <v>140000000</v>
      </c>
    </row>
    <row r="54" spans="2:26">
      <c r="B54" s="806" t="s">
        <v>571</v>
      </c>
      <c r="C54" s="806">
        <v>5</v>
      </c>
      <c r="D54" s="682" t="s">
        <v>620</v>
      </c>
      <c r="E54" s="679">
        <f>+'Categoria Costos '!D18</f>
        <v>6982386</v>
      </c>
      <c r="F54" s="808">
        <v>0.5</v>
      </c>
      <c r="G54" s="806">
        <v>9</v>
      </c>
      <c r="H54" s="679">
        <f>C54*E54*F54*G54</f>
        <v>157103685</v>
      </c>
    </row>
    <row r="55" spans="2:26">
      <c r="B55" s="806" t="s">
        <v>572</v>
      </c>
      <c r="C55" s="806">
        <v>10</v>
      </c>
      <c r="D55" s="806" t="s">
        <v>549</v>
      </c>
      <c r="E55" s="679">
        <f>+'Categoria Costos '!G52+'Categoria Costos '!C89</f>
        <v>2098191.5</v>
      </c>
      <c r="F55" s="806"/>
      <c r="G55" s="806"/>
      <c r="H55" s="679">
        <f t="shared" si="4"/>
        <v>20981915</v>
      </c>
    </row>
    <row r="56" spans="2:26" ht="15">
      <c r="B56" s="665" t="s">
        <v>673</v>
      </c>
      <c r="C56" s="665"/>
      <c r="D56" s="665"/>
      <c r="E56" s="809"/>
      <c r="F56" s="665"/>
      <c r="G56" s="665"/>
      <c r="H56" s="679" t="s">
        <v>573</v>
      </c>
      <c r="I56" s="173" t="s">
        <v>628</v>
      </c>
      <c r="J56" s="683"/>
      <c r="K56" s="683"/>
      <c r="L56" s="683"/>
      <c r="M56" s="683"/>
      <c r="N56" s="683"/>
      <c r="O56" s="683"/>
      <c r="P56" s="683"/>
      <c r="Q56" s="683"/>
      <c r="R56" s="683"/>
      <c r="S56" s="683"/>
      <c r="T56" s="683"/>
      <c r="U56" s="683"/>
      <c r="V56" s="683"/>
      <c r="W56" s="683"/>
      <c r="X56" s="683"/>
      <c r="Y56" s="683"/>
      <c r="Z56" s="683"/>
    </row>
    <row r="57" spans="2:26" ht="15">
      <c r="B57" s="660" t="s">
        <v>73</v>
      </c>
      <c r="C57" s="661"/>
      <c r="D57" s="661"/>
      <c r="E57" s="661"/>
      <c r="F57" s="662"/>
      <c r="G57" s="662"/>
      <c r="H57" s="173">
        <f>SUM(H35:H56)</f>
        <v>5796335258.4096003</v>
      </c>
      <c r="I57" s="173">
        <f>H57/12</f>
        <v>483027938.2008</v>
      </c>
      <c r="J57" s="683"/>
      <c r="K57" s="683"/>
      <c r="L57" s="683"/>
      <c r="M57" s="683"/>
      <c r="N57" s="683"/>
      <c r="O57" s="683"/>
      <c r="P57" s="683"/>
      <c r="Q57" s="683"/>
      <c r="R57" s="683"/>
      <c r="S57" s="683"/>
      <c r="T57" s="683"/>
      <c r="U57" s="683"/>
      <c r="V57" s="683"/>
      <c r="W57" s="683"/>
      <c r="X57" s="683"/>
      <c r="Y57" s="683"/>
      <c r="Z57" s="683"/>
    </row>
    <row r="58" spans="2:26" ht="270.75">
      <c r="B58" s="810" t="s">
        <v>1087</v>
      </c>
      <c r="C58" s="663"/>
      <c r="D58" s="663"/>
      <c r="E58" s="663"/>
      <c r="F58" s="663"/>
      <c r="G58" s="663"/>
      <c r="H58" s="663"/>
      <c r="I58" s="683"/>
      <c r="J58" s="683"/>
      <c r="K58" s="683"/>
      <c r="L58" s="683"/>
      <c r="M58" s="683"/>
      <c r="N58" s="683"/>
      <c r="O58" s="683"/>
      <c r="P58" s="683"/>
      <c r="Q58" s="683"/>
      <c r="R58" s="683"/>
      <c r="S58" s="683"/>
      <c r="T58" s="683"/>
      <c r="U58" s="683"/>
      <c r="V58" s="683"/>
      <c r="W58" s="683"/>
      <c r="X58" s="683"/>
      <c r="Y58" s="683"/>
      <c r="Z58" s="683"/>
    </row>
    <row r="59" spans="2:26">
      <c r="B59" s="684"/>
      <c r="C59" s="684"/>
      <c r="D59" s="684"/>
      <c r="E59" s="684"/>
      <c r="F59" s="684"/>
      <c r="G59" s="684"/>
      <c r="H59" s="684"/>
    </row>
    <row r="60" spans="2:26">
      <c r="B60" s="675"/>
      <c r="C60" s="675"/>
      <c r="D60" s="675"/>
      <c r="E60" s="675"/>
      <c r="F60" s="675"/>
      <c r="G60" s="675"/>
      <c r="H60" s="675"/>
    </row>
    <row r="61" spans="2:26" ht="15">
      <c r="B61" s="1090" t="str">
        <f>+B10</f>
        <v>9.3. Mejora de las capacidades básicas y técnicas de los ganaderos, procesadores y comercializadores de carne.</v>
      </c>
      <c r="C61" s="1090"/>
      <c r="D61" s="1090"/>
      <c r="E61" s="1090"/>
      <c r="F61" s="1090"/>
      <c r="G61" s="1090"/>
      <c r="H61" s="1090"/>
    </row>
    <row r="62" spans="2:26" ht="15">
      <c r="B62" s="647" t="s">
        <v>544</v>
      </c>
      <c r="C62" s="647" t="s">
        <v>300</v>
      </c>
      <c r="D62" s="647" t="s">
        <v>507</v>
      </c>
      <c r="E62" s="647" t="s">
        <v>190</v>
      </c>
      <c r="F62" s="674" t="s">
        <v>545</v>
      </c>
      <c r="G62" s="647" t="s">
        <v>546</v>
      </c>
      <c r="H62" s="648" t="s">
        <v>547</v>
      </c>
    </row>
    <row r="63" spans="2:26">
      <c r="B63" s="806" t="s">
        <v>548</v>
      </c>
      <c r="C63" s="806">
        <v>12</v>
      </c>
      <c r="D63" s="806" t="s">
        <v>549</v>
      </c>
      <c r="E63" s="679">
        <f>+'Categoria Costos '!C130</f>
        <v>1000000</v>
      </c>
      <c r="F63" s="806"/>
      <c r="G63" s="806"/>
      <c r="H63" s="679">
        <f>C63*E63</f>
        <v>12000000</v>
      </c>
      <c r="J63" s="163"/>
    </row>
    <row r="64" spans="2:26">
      <c r="B64" s="806" t="s">
        <v>550</v>
      </c>
      <c r="C64" s="806">
        <v>12</v>
      </c>
      <c r="D64" s="806" t="s">
        <v>549</v>
      </c>
      <c r="E64" s="679">
        <f>+'Categoria Costos '!C137</f>
        <v>100000</v>
      </c>
      <c r="F64" s="806"/>
      <c r="G64" s="806"/>
      <c r="H64" s="679">
        <f t="shared" ref="H64:H74" si="6">C64*E64</f>
        <v>1200000</v>
      </c>
      <c r="J64" s="163"/>
    </row>
    <row r="65" spans="2:10">
      <c r="B65" s="806" t="s">
        <v>565</v>
      </c>
      <c r="C65" s="806">
        <v>4</v>
      </c>
      <c r="D65" s="806" t="s">
        <v>549</v>
      </c>
      <c r="E65" s="679">
        <f>+'Categoria Costos '!C131</f>
        <v>5000000</v>
      </c>
      <c r="F65" s="806"/>
      <c r="G65" s="806"/>
      <c r="H65" s="679">
        <f t="shared" si="6"/>
        <v>20000000</v>
      </c>
      <c r="J65" s="163"/>
    </row>
    <row r="66" spans="2:10">
      <c r="B66" s="806" t="s">
        <v>566</v>
      </c>
      <c r="C66" s="806">
        <v>25</v>
      </c>
      <c r="D66" s="806" t="s">
        <v>549</v>
      </c>
      <c r="E66" s="679">
        <f>+'Categoria Costos '!C132</f>
        <v>5700000</v>
      </c>
      <c r="F66" s="806"/>
      <c r="G66" s="806"/>
      <c r="H66" s="679">
        <f t="shared" si="6"/>
        <v>142500000</v>
      </c>
      <c r="I66" s="745"/>
      <c r="J66" s="163"/>
    </row>
    <row r="67" spans="2:10">
      <c r="B67" s="806" t="s">
        <v>596</v>
      </c>
      <c r="C67" s="806">
        <v>25</v>
      </c>
      <c r="D67" s="806" t="s">
        <v>549</v>
      </c>
      <c r="E67" s="679">
        <f>+'Categoria Costos '!C133</f>
        <v>570000</v>
      </c>
      <c r="F67" s="806"/>
      <c r="G67" s="806"/>
      <c r="H67" s="679">
        <f t="shared" si="6"/>
        <v>14250000</v>
      </c>
      <c r="J67" s="163"/>
    </row>
    <row r="68" spans="2:10">
      <c r="B68" s="676" t="s">
        <v>298</v>
      </c>
      <c r="C68" s="676">
        <v>1</v>
      </c>
      <c r="D68" s="676" t="s">
        <v>549</v>
      </c>
      <c r="E68" s="677">
        <v>50000000</v>
      </c>
      <c r="F68" s="678"/>
      <c r="G68" s="676"/>
      <c r="H68" s="679">
        <f t="shared" si="6"/>
        <v>50000000</v>
      </c>
      <c r="J68" s="163"/>
    </row>
    <row r="69" spans="2:10">
      <c r="B69" s="811" t="s">
        <v>1012</v>
      </c>
      <c r="C69" s="676">
        <v>25</v>
      </c>
      <c r="D69" s="676" t="s">
        <v>549</v>
      </c>
      <c r="E69" s="677">
        <f>+'Categoria Costos '!C252</f>
        <v>20000000</v>
      </c>
      <c r="F69" s="676"/>
      <c r="G69" s="676"/>
      <c r="H69" s="679">
        <f t="shared" si="6"/>
        <v>500000000</v>
      </c>
      <c r="J69" s="163"/>
    </row>
    <row r="70" spans="2:10">
      <c r="B70" s="806" t="s">
        <v>264</v>
      </c>
      <c r="C70" s="806">
        <v>7</v>
      </c>
      <c r="D70" s="806" t="s">
        <v>549</v>
      </c>
      <c r="E70" s="679">
        <v>25000000</v>
      </c>
      <c r="F70" s="806"/>
      <c r="G70" s="806"/>
      <c r="H70" s="679">
        <f t="shared" si="6"/>
        <v>175000000</v>
      </c>
      <c r="I70" s="745"/>
      <c r="J70" s="163"/>
    </row>
    <row r="71" spans="2:10">
      <c r="B71" s="806" t="s">
        <v>558</v>
      </c>
      <c r="C71" s="806">
        <v>25</v>
      </c>
      <c r="D71" s="806" t="s">
        <v>568</v>
      </c>
      <c r="E71" s="679">
        <f>+'Categoria Costos '!D408</f>
        <v>9000000</v>
      </c>
      <c r="F71" s="806"/>
      <c r="G71" s="806"/>
      <c r="H71" s="679">
        <f>C71*E71</f>
        <v>225000000</v>
      </c>
      <c r="J71" s="163"/>
    </row>
    <row r="72" spans="2:10">
      <c r="B72" s="806" t="s">
        <v>560</v>
      </c>
      <c r="C72" s="806">
        <f>25*2</f>
        <v>50</v>
      </c>
      <c r="D72" s="806" t="s">
        <v>549</v>
      </c>
      <c r="E72" s="679">
        <f>+'Categoria Costos '!D410</f>
        <v>1500000</v>
      </c>
      <c r="F72" s="806"/>
      <c r="G72" s="806"/>
      <c r="H72" s="679">
        <f t="shared" si="6"/>
        <v>75000000</v>
      </c>
      <c r="I72" s="745"/>
      <c r="J72" s="163"/>
    </row>
    <row r="73" spans="2:10">
      <c r="B73" s="806" t="s">
        <v>619</v>
      </c>
      <c r="C73" s="806">
        <f>25*2</f>
        <v>50</v>
      </c>
      <c r="D73" s="806" t="s">
        <v>568</v>
      </c>
      <c r="E73" s="679">
        <f>+'Categoria Costos '!D411</f>
        <v>450000</v>
      </c>
      <c r="F73" s="806"/>
      <c r="G73" s="806"/>
      <c r="H73" s="679">
        <f t="shared" si="6"/>
        <v>22500000</v>
      </c>
      <c r="J73" s="163"/>
    </row>
    <row r="74" spans="2:10">
      <c r="B74" s="806" t="s">
        <v>603</v>
      </c>
      <c r="C74" s="806">
        <v>50</v>
      </c>
      <c r="D74" s="806" t="s">
        <v>568</v>
      </c>
      <c r="E74" s="679">
        <f>+'Categoria Costos '!C227</f>
        <v>4600000</v>
      </c>
      <c r="F74" s="806"/>
      <c r="G74" s="806"/>
      <c r="H74" s="679">
        <f t="shared" si="6"/>
        <v>230000000</v>
      </c>
      <c r="J74" s="163"/>
    </row>
    <row r="75" spans="2:10">
      <c r="B75" s="806" t="s">
        <v>571</v>
      </c>
      <c r="C75" s="806">
        <v>5</v>
      </c>
      <c r="D75" s="806" t="s">
        <v>549</v>
      </c>
      <c r="E75" s="679">
        <f>+'Categoria Costos '!D52</f>
        <v>6982386</v>
      </c>
      <c r="F75" s="808">
        <v>1</v>
      </c>
      <c r="G75" s="806">
        <v>12</v>
      </c>
      <c r="H75" s="812">
        <f>C75*E75*G75</f>
        <v>418943160</v>
      </c>
      <c r="J75" s="163"/>
    </row>
    <row r="76" spans="2:10">
      <c r="B76" s="806" t="s">
        <v>572</v>
      </c>
      <c r="C76" s="806">
        <v>10</v>
      </c>
      <c r="D76" s="806" t="s">
        <v>549</v>
      </c>
      <c r="E76" s="679">
        <f>+'Categoria Costos '!G52+'Categoria Costos '!C89</f>
        <v>2098191.5</v>
      </c>
      <c r="F76" s="806"/>
      <c r="G76" s="806"/>
      <c r="H76" s="812">
        <f>C76*E76</f>
        <v>20981915</v>
      </c>
      <c r="J76" s="163"/>
    </row>
    <row r="77" spans="2:10">
      <c r="B77" s="813" t="s">
        <v>602</v>
      </c>
      <c r="C77" s="665"/>
      <c r="D77" s="665"/>
      <c r="E77" s="665"/>
      <c r="F77" s="665"/>
      <c r="G77" s="665"/>
      <c r="H77" s="679" t="s">
        <v>573</v>
      </c>
      <c r="J77" s="163"/>
    </row>
    <row r="78" spans="2:10">
      <c r="B78" s="665" t="s">
        <v>599</v>
      </c>
      <c r="C78" s="665"/>
      <c r="D78" s="665"/>
      <c r="E78" s="665"/>
      <c r="F78" s="665"/>
      <c r="G78" s="665"/>
      <c r="H78" s="679" t="s">
        <v>573</v>
      </c>
      <c r="J78" s="163"/>
    </row>
    <row r="79" spans="2:10" ht="15">
      <c r="B79" s="660" t="s">
        <v>73</v>
      </c>
      <c r="C79" s="661"/>
      <c r="D79" s="661"/>
      <c r="E79" s="661"/>
      <c r="F79" s="662"/>
      <c r="G79" s="662"/>
      <c r="H79" s="173">
        <f>SUM(H63:H78)</f>
        <v>1907375075</v>
      </c>
    </row>
    <row r="80" spans="2:10" ht="111.95" customHeight="1">
      <c r="B80" s="663" t="s">
        <v>1025</v>
      </c>
      <c r="C80" s="663"/>
      <c r="D80" s="663"/>
      <c r="E80" s="663"/>
      <c r="F80" s="663"/>
      <c r="G80" s="663"/>
      <c r="H80" s="663"/>
    </row>
    <row r="81" spans="2:11">
      <c r="B81" s="685"/>
      <c r="C81" s="685"/>
      <c r="D81" s="685"/>
      <c r="E81" s="685"/>
      <c r="F81" s="685"/>
      <c r="G81" s="685"/>
      <c r="H81" s="685"/>
    </row>
    <row r="82" spans="2:11" ht="16.5" customHeight="1"/>
    <row r="83" spans="2:11" ht="14.25" customHeight="1"/>
    <row r="84" spans="2:11" ht="29.25" customHeight="1"/>
    <row r="90" spans="2:11">
      <c r="J90" s="686"/>
      <c r="K90" s="686"/>
    </row>
    <row r="96" spans="2:11" ht="36" customHeight="1"/>
    <row r="97" ht="17.25" customHeight="1"/>
    <row r="99" ht="24.75" customHeight="1"/>
    <row r="112" ht="48.75" customHeight="1"/>
    <row r="113" ht="13.5" customHeight="1"/>
    <row r="114" ht="18" customHeight="1"/>
    <row r="115" ht="30.75" customHeight="1"/>
    <row r="125" ht="42" customHeight="1"/>
    <row r="126" ht="25.5" customHeight="1"/>
  </sheetData>
  <sheetProtection password="E983" sheet="1" objects="1" scenarios="1" selectLockedCells="1" selectUnlockedCells="1"/>
  <mergeCells count="3">
    <mergeCell ref="B14:H14"/>
    <mergeCell ref="B33:H33"/>
    <mergeCell ref="B61:H61"/>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4"/>
  <sheetViews>
    <sheetView showGridLines="0" zoomScale="70" zoomScaleNormal="70" workbookViewId="0">
      <selection activeCell="B1" sqref="B1"/>
    </sheetView>
  </sheetViews>
  <sheetFormatPr baseColWidth="10" defaultRowHeight="15.75"/>
  <cols>
    <col min="1" max="1" width="6.75" customWidth="1"/>
    <col min="2" max="2" width="50.625" customWidth="1"/>
    <col min="3" max="3" width="14.125" customWidth="1"/>
    <col min="4" max="4" width="13.875" customWidth="1"/>
    <col min="5" max="5" width="15.75" customWidth="1"/>
    <col min="6" max="6" width="16.375" bestFit="1" customWidth="1"/>
    <col min="7" max="7" width="15.5" customWidth="1"/>
    <col min="8" max="8" width="18.125" bestFit="1" customWidth="1"/>
    <col min="9" max="9" width="15.5" bestFit="1" customWidth="1"/>
    <col min="10" max="10" width="15.125" bestFit="1" customWidth="1"/>
    <col min="11" max="11" width="16.375" bestFit="1" customWidth="1"/>
    <col min="12" max="12" width="15.125" bestFit="1" customWidth="1"/>
    <col min="13" max="13" width="15.625" customWidth="1"/>
    <col min="14" max="14" width="16.375" bestFit="1" customWidth="1"/>
    <col min="15" max="16" width="11.25" bestFit="1" customWidth="1"/>
    <col min="17" max="17" width="16.375" bestFit="1" customWidth="1"/>
    <col min="18" max="19" width="11.25" bestFit="1" customWidth="1"/>
    <col min="20" max="20" width="16.375" bestFit="1" customWidth="1"/>
    <col min="21" max="22" width="11.25" bestFit="1" customWidth="1"/>
    <col min="23" max="24" width="15.5" bestFit="1" customWidth="1"/>
    <col min="25" max="25" width="16.75" bestFit="1" customWidth="1"/>
    <col min="26" max="26" width="15.5" bestFit="1" customWidth="1"/>
  </cols>
  <sheetData>
    <row r="2" spans="1:26">
      <c r="B2" s="120" t="s">
        <v>601</v>
      </c>
    </row>
    <row r="4" spans="1:26" ht="15.6" customHeight="1">
      <c r="A4" s="364"/>
      <c r="B4" s="546" t="str">
        <f>Portafolio!C21</f>
        <v xml:space="preserve">10. Contribución al ordenamiento social de la propiedad rural. </v>
      </c>
      <c r="C4" s="546"/>
      <c r="D4" s="546"/>
      <c r="E4" s="546"/>
      <c r="F4" s="546"/>
      <c r="G4" s="546"/>
    </row>
    <row r="6" spans="1:26">
      <c r="B6" s="235"/>
      <c r="C6" s="225"/>
      <c r="D6" s="235"/>
      <c r="E6" s="234">
        <v>1</v>
      </c>
      <c r="F6" s="234">
        <v>2</v>
      </c>
      <c r="G6" s="234">
        <v>3</v>
      </c>
      <c r="H6" s="234">
        <v>4</v>
      </c>
      <c r="I6" s="234">
        <v>5</v>
      </c>
      <c r="J6" s="234">
        <v>6</v>
      </c>
      <c r="K6" s="234">
        <v>7</v>
      </c>
      <c r="L6" s="234">
        <v>8</v>
      </c>
      <c r="M6" s="234">
        <v>9</v>
      </c>
      <c r="N6" s="234">
        <v>10</v>
      </c>
      <c r="O6" s="234">
        <v>11</v>
      </c>
      <c r="P6" s="234">
        <v>12</v>
      </c>
      <c r="Q6" s="234">
        <v>13</v>
      </c>
      <c r="R6" s="234">
        <v>14</v>
      </c>
      <c r="S6" s="234">
        <v>15</v>
      </c>
      <c r="T6" s="234">
        <v>16</v>
      </c>
      <c r="U6" s="234">
        <v>17</v>
      </c>
      <c r="V6" s="234">
        <v>18</v>
      </c>
      <c r="W6" s="234">
        <v>19</v>
      </c>
      <c r="X6" s="234">
        <v>20</v>
      </c>
      <c r="Y6" s="234" t="s">
        <v>73</v>
      </c>
      <c r="Z6" s="225"/>
    </row>
    <row r="7" spans="1:26" ht="30">
      <c r="A7" s="226"/>
      <c r="B7" s="220" t="s">
        <v>68</v>
      </c>
      <c r="C7" s="646" t="s">
        <v>1043</v>
      </c>
      <c r="D7" s="221" t="s">
        <v>613</v>
      </c>
      <c r="E7" s="233">
        <f>SUM(E8:E9)</f>
        <v>1185606913.5</v>
      </c>
      <c r="F7" s="233">
        <f t="shared" ref="F7:X7" si="0">SUM(F8:F9)</f>
        <v>2371213827</v>
      </c>
      <c r="G7" s="233">
        <f t="shared" si="0"/>
        <v>0</v>
      </c>
      <c r="H7" s="233">
        <f t="shared" si="0"/>
        <v>2371213827</v>
      </c>
      <c r="I7" s="233">
        <f t="shared" si="0"/>
        <v>0</v>
      </c>
      <c r="J7" s="233">
        <f t="shared" si="0"/>
        <v>0</v>
      </c>
      <c r="K7" s="233">
        <f t="shared" si="0"/>
        <v>2371213827</v>
      </c>
      <c r="L7" s="233">
        <f t="shared" si="0"/>
        <v>0</v>
      </c>
      <c r="M7" s="233">
        <f t="shared" si="0"/>
        <v>0</v>
      </c>
      <c r="N7" s="233">
        <f t="shared" si="0"/>
        <v>2371213827</v>
      </c>
      <c r="O7" s="233">
        <f t="shared" si="0"/>
        <v>0</v>
      </c>
      <c r="P7" s="233">
        <f t="shared" si="0"/>
        <v>0</v>
      </c>
      <c r="Q7" s="233">
        <f t="shared" si="0"/>
        <v>2371213827</v>
      </c>
      <c r="R7" s="233">
        <f t="shared" si="0"/>
        <v>0</v>
      </c>
      <c r="S7" s="233">
        <f t="shared" si="0"/>
        <v>0</v>
      </c>
      <c r="T7" s="233">
        <f t="shared" si="0"/>
        <v>2371213827</v>
      </c>
      <c r="U7" s="233">
        <f t="shared" si="0"/>
        <v>0</v>
      </c>
      <c r="V7" s="233">
        <f t="shared" si="0"/>
        <v>0</v>
      </c>
      <c r="W7" s="233">
        <f t="shared" si="0"/>
        <v>1128992398.8333333</v>
      </c>
      <c r="X7" s="233">
        <f t="shared" si="0"/>
        <v>1242221428.1666667</v>
      </c>
      <c r="Y7" s="233">
        <f>SUM(E7:X7)</f>
        <v>17784103702.5</v>
      </c>
      <c r="Z7" s="854"/>
    </row>
    <row r="8" spans="1:26" s="818" customFormat="1" ht="33.6" customHeight="1">
      <c r="A8" s="815"/>
      <c r="B8" s="816" t="str">
        <f>Portafolio!D21</f>
        <v>10.1. Promoción del acceso y la seguridad jurídica en la tenencia de la tierra.</v>
      </c>
      <c r="C8" s="816" t="s">
        <v>624</v>
      </c>
      <c r="D8" s="816" t="s">
        <v>625</v>
      </c>
      <c r="E8" s="801">
        <f>+H29*6</f>
        <v>628962938</v>
      </c>
      <c r="F8" s="801">
        <f>H28</f>
        <v>1257925876</v>
      </c>
      <c r="G8" s="805" t="s">
        <v>573</v>
      </c>
      <c r="H8" s="801">
        <f>+K8</f>
        <v>1257925876</v>
      </c>
      <c r="I8" s="805" t="s">
        <v>573</v>
      </c>
      <c r="J8" s="805" t="s">
        <v>573</v>
      </c>
      <c r="K8" s="801">
        <f>+N8</f>
        <v>1257925876</v>
      </c>
      <c r="L8" s="805" t="s">
        <v>573</v>
      </c>
      <c r="M8" s="805" t="s">
        <v>573</v>
      </c>
      <c r="N8" s="801">
        <f>+Q8</f>
        <v>1257925876</v>
      </c>
      <c r="O8" s="805" t="s">
        <v>573</v>
      </c>
      <c r="P8" s="805" t="s">
        <v>573</v>
      </c>
      <c r="Q8" s="801">
        <f>+T8</f>
        <v>1257925876</v>
      </c>
      <c r="R8" s="805" t="s">
        <v>573</v>
      </c>
      <c r="S8" s="805" t="s">
        <v>573</v>
      </c>
      <c r="T8" s="801">
        <f>+H28</f>
        <v>1257925876</v>
      </c>
      <c r="U8" s="805" t="s">
        <v>573</v>
      </c>
      <c r="V8" s="805" t="s">
        <v>573</v>
      </c>
      <c r="W8" s="801">
        <f>+H29*9</f>
        <v>943444407</v>
      </c>
      <c r="X8" s="801">
        <f>+H29*3</f>
        <v>314481469</v>
      </c>
      <c r="Y8" s="801">
        <f>SUM(E8:X8)</f>
        <v>9434444070</v>
      </c>
      <c r="Z8" s="817"/>
    </row>
    <row r="9" spans="1:26" s="818" customFormat="1" ht="28.5">
      <c r="A9" s="815"/>
      <c r="B9" s="819" t="str">
        <f>Portafolio!D22</f>
        <v>10.2. Contribución al uso eficiente del suelo en predios ganaderos.</v>
      </c>
      <c r="C9" s="816" t="s">
        <v>624</v>
      </c>
      <c r="D9" s="816" t="s">
        <v>625</v>
      </c>
      <c r="E9" s="802">
        <f>H47*6</f>
        <v>556643975.5</v>
      </c>
      <c r="F9" s="801">
        <f>H46</f>
        <v>1113287951</v>
      </c>
      <c r="G9" s="805" t="s">
        <v>573</v>
      </c>
      <c r="H9" s="801">
        <f>+H46</f>
        <v>1113287951</v>
      </c>
      <c r="I9" s="805" t="s">
        <v>573</v>
      </c>
      <c r="J9" s="805" t="s">
        <v>573</v>
      </c>
      <c r="K9" s="801">
        <f>+H9</f>
        <v>1113287951</v>
      </c>
      <c r="L9" s="805" t="s">
        <v>573</v>
      </c>
      <c r="M9" s="805" t="s">
        <v>573</v>
      </c>
      <c r="N9" s="801">
        <f>+K9</f>
        <v>1113287951</v>
      </c>
      <c r="O9" s="805" t="s">
        <v>573</v>
      </c>
      <c r="P9" s="805" t="s">
        <v>573</v>
      </c>
      <c r="Q9" s="801">
        <f>+N9</f>
        <v>1113287951</v>
      </c>
      <c r="R9" s="805" t="s">
        <v>573</v>
      </c>
      <c r="S9" s="805" t="s">
        <v>573</v>
      </c>
      <c r="T9" s="801">
        <f>+Q9</f>
        <v>1113287951</v>
      </c>
      <c r="U9" s="805" t="s">
        <v>573</v>
      </c>
      <c r="V9" s="805" t="s">
        <v>573</v>
      </c>
      <c r="W9" s="801">
        <f>+H47*2</f>
        <v>185547991.83333334</v>
      </c>
      <c r="X9" s="801">
        <f>+H47*10</f>
        <v>927739959.16666675</v>
      </c>
      <c r="Y9" s="801">
        <f>SUM(E9:X9)</f>
        <v>8349659632.5</v>
      </c>
      <c r="Z9" s="817"/>
    </row>
    <row r="10" spans="1:26">
      <c r="A10" s="226"/>
      <c r="B10" s="220" t="s">
        <v>73</v>
      </c>
      <c r="C10" s="220"/>
      <c r="D10" s="220"/>
      <c r="E10" s="233">
        <f t="shared" ref="E10:Y10" si="1">SUM(E8:E9)</f>
        <v>1185606913.5</v>
      </c>
      <c r="F10" s="233">
        <f t="shared" si="1"/>
        <v>2371213827</v>
      </c>
      <c r="G10" s="233">
        <f t="shared" si="1"/>
        <v>0</v>
      </c>
      <c r="H10" s="233">
        <f t="shared" si="1"/>
        <v>2371213827</v>
      </c>
      <c r="I10" s="233">
        <f t="shared" si="1"/>
        <v>0</v>
      </c>
      <c r="J10" s="233">
        <f t="shared" si="1"/>
        <v>0</v>
      </c>
      <c r="K10" s="233">
        <f t="shared" si="1"/>
        <v>2371213827</v>
      </c>
      <c r="L10" s="233">
        <f t="shared" si="1"/>
        <v>0</v>
      </c>
      <c r="M10" s="233">
        <f t="shared" si="1"/>
        <v>0</v>
      </c>
      <c r="N10" s="233">
        <f t="shared" si="1"/>
        <v>2371213827</v>
      </c>
      <c r="O10" s="233">
        <f t="shared" si="1"/>
        <v>0</v>
      </c>
      <c r="P10" s="233">
        <f t="shared" si="1"/>
        <v>0</v>
      </c>
      <c r="Q10" s="233">
        <f t="shared" si="1"/>
        <v>2371213827</v>
      </c>
      <c r="R10" s="233">
        <f t="shared" si="1"/>
        <v>0</v>
      </c>
      <c r="S10" s="233">
        <f t="shared" si="1"/>
        <v>0</v>
      </c>
      <c r="T10" s="233">
        <f t="shared" si="1"/>
        <v>2371213827</v>
      </c>
      <c r="U10" s="233">
        <f t="shared" si="1"/>
        <v>0</v>
      </c>
      <c r="V10" s="233">
        <f t="shared" si="1"/>
        <v>0</v>
      </c>
      <c r="W10" s="233">
        <f t="shared" si="1"/>
        <v>1128992398.8333333</v>
      </c>
      <c r="X10" s="233">
        <f t="shared" si="1"/>
        <v>1242221428.1666667</v>
      </c>
      <c r="Y10" s="233">
        <f t="shared" si="1"/>
        <v>17784103702.5</v>
      </c>
      <c r="Z10" s="225"/>
    </row>
    <row r="11" spans="1:26">
      <c r="A11" s="226"/>
      <c r="B11" s="29"/>
      <c r="C11" s="29"/>
      <c r="D11" s="29"/>
      <c r="E11" s="29"/>
      <c r="F11" s="747"/>
      <c r="G11" s="29"/>
      <c r="H11" s="29"/>
      <c r="I11" s="29"/>
      <c r="J11" s="29"/>
      <c r="K11" s="225"/>
      <c r="L11" s="225"/>
      <c r="M11" s="225"/>
    </row>
    <row r="12" spans="1:26">
      <c r="A12" s="226"/>
      <c r="B12" s="29"/>
      <c r="C12" s="29"/>
      <c r="D12" s="29"/>
      <c r="E12" s="29"/>
      <c r="F12" s="29"/>
      <c r="G12" s="29"/>
      <c r="H12" s="29"/>
      <c r="I12" s="29"/>
      <c r="J12" s="29"/>
      <c r="K12" s="225"/>
      <c r="L12" s="225"/>
      <c r="M12" s="225"/>
    </row>
    <row r="13" spans="1:26">
      <c r="A13" s="226"/>
      <c r="B13" s="1091" t="str">
        <f>+B8</f>
        <v>10.1. Promoción del acceso y la seguridad jurídica en la tenencia de la tierra.</v>
      </c>
      <c r="C13" s="1091"/>
      <c r="D13" s="1091"/>
      <c r="E13" s="1091"/>
      <c r="F13" s="1091"/>
      <c r="G13" s="1091"/>
      <c r="H13" s="1091"/>
      <c r="I13" s="29"/>
      <c r="J13" s="29"/>
      <c r="K13" s="225"/>
      <c r="L13" s="225"/>
      <c r="M13" s="225"/>
    </row>
    <row r="14" spans="1:26">
      <c r="A14" s="226"/>
      <c r="B14" s="217" t="s">
        <v>544</v>
      </c>
      <c r="C14" s="217" t="s">
        <v>300</v>
      </c>
      <c r="D14" s="217" t="s">
        <v>507</v>
      </c>
      <c r="E14" s="217" t="s">
        <v>190</v>
      </c>
      <c r="F14" s="218" t="s">
        <v>545</v>
      </c>
      <c r="G14" s="217" t="s">
        <v>546</v>
      </c>
      <c r="H14" s="216" t="s">
        <v>547</v>
      </c>
      <c r="I14" s="29"/>
      <c r="J14" s="29"/>
      <c r="K14" s="225"/>
      <c r="L14" s="225"/>
      <c r="M14" s="225"/>
    </row>
    <row r="15" spans="1:26">
      <c r="A15" s="226"/>
      <c r="B15" s="231" t="s">
        <v>548</v>
      </c>
      <c r="C15" s="214">
        <v>12</v>
      </c>
      <c r="D15" s="214" t="s">
        <v>549</v>
      </c>
      <c r="E15" s="164">
        <f>+'Categoria Costos '!C130</f>
        <v>1000000</v>
      </c>
      <c r="F15" s="232"/>
      <c r="G15" s="214"/>
      <c r="H15" s="164">
        <f>C15*E15</f>
        <v>12000000</v>
      </c>
      <c r="I15" s="29"/>
      <c r="J15" s="29"/>
      <c r="K15" s="225"/>
      <c r="L15" s="225"/>
      <c r="M15" s="225"/>
    </row>
    <row r="16" spans="1:26">
      <c r="A16" s="226"/>
      <c r="B16" s="231" t="s">
        <v>550</v>
      </c>
      <c r="C16" s="214">
        <v>12</v>
      </c>
      <c r="D16" s="214" t="s">
        <v>549</v>
      </c>
      <c r="E16" s="164">
        <f>+'Categoria Costos '!C137</f>
        <v>100000</v>
      </c>
      <c r="F16" s="232"/>
      <c r="G16" s="214"/>
      <c r="H16" s="164">
        <f>C16*E16</f>
        <v>1200000</v>
      </c>
      <c r="I16" s="29"/>
      <c r="J16" s="29"/>
      <c r="K16" s="225"/>
      <c r="L16" s="225"/>
      <c r="M16" s="225"/>
    </row>
    <row r="17" spans="1:13">
      <c r="A17" s="226"/>
      <c r="B17" s="231" t="s">
        <v>565</v>
      </c>
      <c r="C17" s="214">
        <v>4</v>
      </c>
      <c r="D17" s="214" t="s">
        <v>549</v>
      </c>
      <c r="E17" s="164">
        <f>+'Categoria Costos '!C131</f>
        <v>5000000</v>
      </c>
      <c r="F17" s="232"/>
      <c r="G17" s="214"/>
      <c r="H17" s="164">
        <f>C17*E17</f>
        <v>20000000</v>
      </c>
      <c r="I17" s="29"/>
      <c r="J17" s="29"/>
      <c r="K17" s="225"/>
      <c r="L17" s="225"/>
      <c r="M17" s="225"/>
    </row>
    <row r="18" spans="1:13">
      <c r="A18" s="226"/>
      <c r="B18" s="231" t="s">
        <v>566</v>
      </c>
      <c r="C18" s="214">
        <v>25</v>
      </c>
      <c r="D18" s="214" t="s">
        <v>549</v>
      </c>
      <c r="E18" s="164">
        <f>+'Categoria Costos '!C132</f>
        <v>5700000</v>
      </c>
      <c r="F18" s="232"/>
      <c r="G18" s="214"/>
      <c r="H18" s="164">
        <f>C18*E18</f>
        <v>142500000</v>
      </c>
      <c r="I18" s="29"/>
      <c r="J18" s="29"/>
      <c r="K18" s="225"/>
      <c r="L18" s="225"/>
      <c r="M18" s="225"/>
    </row>
    <row r="19" spans="1:13">
      <c r="A19" s="226"/>
      <c r="B19" s="231" t="s">
        <v>596</v>
      </c>
      <c r="C19" s="214">
        <v>25</v>
      </c>
      <c r="D19" s="214" t="s">
        <v>549</v>
      </c>
      <c r="E19" s="164">
        <f>+'Categoria Costos '!C138</f>
        <v>570000</v>
      </c>
      <c r="F19" s="232"/>
      <c r="G19" s="214"/>
      <c r="H19" s="164">
        <f>C19*E19</f>
        <v>14250000</v>
      </c>
      <c r="I19" s="29"/>
      <c r="J19" s="29"/>
      <c r="K19" s="225"/>
      <c r="L19" s="225"/>
      <c r="M19" s="225"/>
    </row>
    <row r="20" spans="1:13">
      <c r="A20" s="226"/>
      <c r="B20" s="231" t="s">
        <v>298</v>
      </c>
      <c r="C20" s="214">
        <v>1</v>
      </c>
      <c r="D20" s="214" t="s">
        <v>549</v>
      </c>
      <c r="E20" s="164">
        <v>50000000</v>
      </c>
      <c r="F20" s="232"/>
      <c r="G20" s="214"/>
      <c r="H20" s="164">
        <f>+C20*E20</f>
        <v>50000000</v>
      </c>
      <c r="I20" s="29"/>
      <c r="J20" s="29"/>
      <c r="K20" s="225"/>
      <c r="L20" s="225"/>
      <c r="M20" s="225"/>
    </row>
    <row r="21" spans="1:13">
      <c r="A21" s="226"/>
      <c r="B21" s="231" t="s">
        <v>598</v>
      </c>
      <c r="C21" s="214">
        <v>1</v>
      </c>
      <c r="D21" s="433" t="s">
        <v>549</v>
      </c>
      <c r="E21" s="609">
        <f>+'Categoria Costos '!E327</f>
        <v>140000000</v>
      </c>
      <c r="F21" s="440"/>
      <c r="G21" s="433"/>
      <c r="H21" s="609">
        <f>C21*E21</f>
        <v>140000000</v>
      </c>
      <c r="I21" s="29"/>
      <c r="J21" s="29"/>
      <c r="K21" s="225"/>
      <c r="L21" s="225"/>
      <c r="M21" s="225"/>
    </row>
    <row r="22" spans="1:13">
      <c r="A22" s="226"/>
      <c r="B22" s="231" t="s">
        <v>264</v>
      </c>
      <c r="C22" s="214">
        <v>1</v>
      </c>
      <c r="D22" s="433" t="s">
        <v>549</v>
      </c>
      <c r="E22" s="609">
        <v>50000000</v>
      </c>
      <c r="F22" s="440"/>
      <c r="G22" s="433"/>
      <c r="H22" s="609">
        <f>C22*E22</f>
        <v>50000000</v>
      </c>
      <c r="I22" s="29"/>
      <c r="J22" s="29"/>
      <c r="K22" s="225"/>
      <c r="L22" s="225"/>
      <c r="M22" s="225"/>
    </row>
    <row r="23" spans="1:13">
      <c r="A23" s="226"/>
      <c r="B23" s="231" t="s">
        <v>571</v>
      </c>
      <c r="C23" s="214">
        <v>4</v>
      </c>
      <c r="D23" s="433" t="s">
        <v>549</v>
      </c>
      <c r="E23" s="609">
        <f>+'Categoria Costos '!D51</f>
        <v>7589549</v>
      </c>
      <c r="F23" s="440">
        <v>0.5</v>
      </c>
      <c r="G23" s="433">
        <v>12</v>
      </c>
      <c r="H23" s="609">
        <f>C23*E23*G23*F23</f>
        <v>182149176</v>
      </c>
      <c r="I23" s="29"/>
      <c r="J23" s="29"/>
      <c r="K23" s="225"/>
      <c r="L23" s="225"/>
      <c r="M23" s="225"/>
    </row>
    <row r="24" spans="1:13">
      <c r="A24" s="226"/>
      <c r="B24" s="231" t="s">
        <v>572</v>
      </c>
      <c r="C24" s="214">
        <v>8</v>
      </c>
      <c r="D24" s="433" t="s">
        <v>549</v>
      </c>
      <c r="E24" s="609">
        <f>+'Categoria Costos '!G51+'Categoria Costos '!C89</f>
        <v>2481462.5</v>
      </c>
      <c r="F24" s="440"/>
      <c r="G24" s="433"/>
      <c r="H24" s="609">
        <f>C24*E24</f>
        <v>19851700</v>
      </c>
      <c r="I24" s="29"/>
      <c r="J24" s="29"/>
      <c r="K24" s="225"/>
      <c r="L24" s="225"/>
      <c r="M24" s="225"/>
    </row>
    <row r="25" spans="1:13">
      <c r="A25" s="226"/>
      <c r="B25" s="215" t="s">
        <v>621</v>
      </c>
      <c r="C25" s="214">
        <v>350</v>
      </c>
      <c r="D25" s="433" t="s">
        <v>549</v>
      </c>
      <c r="E25" s="609">
        <f>+'Categoria Costos '!C626</f>
        <v>1788500</v>
      </c>
      <c r="F25" s="433"/>
      <c r="G25" s="433"/>
      <c r="H25" s="609">
        <f>C25*E25</f>
        <v>625975000</v>
      </c>
      <c r="I25" s="29"/>
      <c r="J25" s="29"/>
      <c r="K25" s="225"/>
      <c r="L25" s="225"/>
      <c r="M25" s="225"/>
    </row>
    <row r="26" spans="1:13">
      <c r="A26" s="226"/>
      <c r="B26" s="214" t="s">
        <v>622</v>
      </c>
      <c r="C26" s="214"/>
      <c r="D26" s="433"/>
      <c r="E26" s="609"/>
      <c r="F26" s="440"/>
      <c r="G26" s="433"/>
      <c r="H26" s="609" t="s">
        <v>573</v>
      </c>
      <c r="I26" s="29"/>
      <c r="J26" s="29"/>
      <c r="K26" s="225"/>
      <c r="L26" s="225"/>
      <c r="M26" s="225"/>
    </row>
    <row r="27" spans="1:13">
      <c r="A27" s="226"/>
      <c r="B27" s="214" t="s">
        <v>1083</v>
      </c>
      <c r="C27" s="214"/>
      <c r="D27" s="433"/>
      <c r="E27" s="433"/>
      <c r="F27" s="433"/>
      <c r="G27" s="433"/>
      <c r="H27" s="609" t="s">
        <v>573</v>
      </c>
      <c r="I27" s="29"/>
      <c r="J27" s="29"/>
      <c r="K27" s="225"/>
      <c r="L27" s="225"/>
      <c r="M27" s="225"/>
    </row>
    <row r="28" spans="1:13">
      <c r="A28" s="226"/>
      <c r="B28" s="213" t="s">
        <v>547</v>
      </c>
      <c r="C28" s="212"/>
      <c r="D28" s="212"/>
      <c r="E28" s="212"/>
      <c r="F28" s="211"/>
      <c r="G28" s="211"/>
      <c r="H28" s="210">
        <f>SUM(H15:H27)</f>
        <v>1257925876</v>
      </c>
      <c r="I28" s="29"/>
      <c r="J28" s="29"/>
      <c r="K28" s="225"/>
      <c r="L28" s="225"/>
      <c r="M28" s="225"/>
    </row>
    <row r="29" spans="1:13">
      <c r="A29" s="226"/>
      <c r="B29" s="236" t="s">
        <v>626</v>
      </c>
      <c r="C29" s="237"/>
      <c r="D29" s="237"/>
      <c r="E29" s="237"/>
      <c r="F29" s="238"/>
      <c r="G29" s="238"/>
      <c r="H29" s="239">
        <f>+H28/12</f>
        <v>104827156.33333333</v>
      </c>
      <c r="I29" s="29"/>
      <c r="J29" s="29"/>
      <c r="K29" s="225"/>
      <c r="L29" s="225"/>
      <c r="M29" s="225"/>
    </row>
    <row r="30" spans="1:13" ht="156.75">
      <c r="A30" s="226"/>
      <c r="B30" s="223" t="s">
        <v>1084</v>
      </c>
      <c r="C30" s="222"/>
      <c r="D30" s="222"/>
      <c r="E30" s="222"/>
      <c r="F30" s="222"/>
      <c r="G30" s="222"/>
      <c r="H30" s="222"/>
      <c r="I30" s="29"/>
      <c r="J30" s="29"/>
      <c r="K30" s="225"/>
      <c r="L30" s="225"/>
      <c r="M30" s="225"/>
    </row>
    <row r="31" spans="1:13">
      <c r="A31" s="226"/>
      <c r="B31" s="228"/>
      <c r="C31" s="228"/>
      <c r="D31" s="228"/>
      <c r="E31" s="228"/>
      <c r="F31" s="228"/>
      <c r="G31" s="228"/>
      <c r="H31" s="228"/>
      <c r="I31" s="29"/>
      <c r="J31" s="29"/>
      <c r="K31" s="225"/>
      <c r="L31" s="225"/>
      <c r="M31" s="225"/>
    </row>
    <row r="32" spans="1:13">
      <c r="A32" s="226"/>
      <c r="B32" s="227"/>
      <c r="C32" s="227"/>
      <c r="D32" s="227"/>
      <c r="E32" s="227"/>
      <c r="F32" s="227"/>
      <c r="G32" s="227"/>
      <c r="H32" s="227"/>
      <c r="I32" s="29"/>
      <c r="J32" s="29"/>
      <c r="K32" s="225"/>
      <c r="L32" s="225"/>
      <c r="M32" s="225"/>
    </row>
    <row r="33" spans="1:13">
      <c r="A33" s="226"/>
      <c r="B33" s="1091" t="str">
        <f>+B9</f>
        <v>10.2. Contribución al uso eficiente del suelo en predios ganaderos.</v>
      </c>
      <c r="C33" s="1091"/>
      <c r="D33" s="1091"/>
      <c r="E33" s="1091"/>
      <c r="F33" s="1091"/>
      <c r="G33" s="1091"/>
      <c r="H33" s="1091"/>
      <c r="I33" s="29"/>
      <c r="J33" s="29"/>
      <c r="K33" s="225"/>
      <c r="L33" s="225"/>
      <c r="M33" s="225"/>
    </row>
    <row r="34" spans="1:13">
      <c r="A34" s="226"/>
      <c r="B34" s="217" t="s">
        <v>544</v>
      </c>
      <c r="C34" s="217" t="s">
        <v>300</v>
      </c>
      <c r="D34" s="217" t="s">
        <v>507</v>
      </c>
      <c r="E34" s="217" t="s">
        <v>190</v>
      </c>
      <c r="F34" s="218" t="s">
        <v>545</v>
      </c>
      <c r="G34" s="217" t="s">
        <v>546</v>
      </c>
      <c r="H34" s="216" t="s">
        <v>547</v>
      </c>
      <c r="I34" s="29"/>
      <c r="J34" s="29"/>
      <c r="K34" s="225"/>
      <c r="L34" s="225"/>
      <c r="M34" s="225"/>
    </row>
    <row r="35" spans="1:13">
      <c r="A35" s="226"/>
      <c r="B35" s="231" t="s">
        <v>548</v>
      </c>
      <c r="C35" s="214">
        <v>12</v>
      </c>
      <c r="D35" s="214" t="s">
        <v>549</v>
      </c>
      <c r="E35" s="164">
        <f>+'Categoria Costos '!C130</f>
        <v>1000000</v>
      </c>
      <c r="F35" s="230"/>
      <c r="G35" s="214"/>
      <c r="H35" s="164">
        <f>C35*E35</f>
        <v>12000000</v>
      </c>
      <c r="I35" s="29"/>
      <c r="J35" s="29"/>
      <c r="K35" s="225"/>
      <c r="L35" s="225"/>
      <c r="M35" s="225"/>
    </row>
    <row r="36" spans="1:13">
      <c r="A36" s="226"/>
      <c r="B36" s="231" t="s">
        <v>550</v>
      </c>
      <c r="C36" s="214">
        <v>25</v>
      </c>
      <c r="D36" s="214" t="s">
        <v>549</v>
      </c>
      <c r="E36" s="164">
        <f>+'Categoria Costos '!C137</f>
        <v>100000</v>
      </c>
      <c r="F36" s="230"/>
      <c r="G36" s="214"/>
      <c r="H36" s="164">
        <f>C36*E36</f>
        <v>2500000</v>
      </c>
      <c r="I36" s="29"/>
      <c r="J36" s="29"/>
      <c r="K36" s="225"/>
      <c r="L36" s="225"/>
      <c r="M36" s="225"/>
    </row>
    <row r="37" spans="1:13">
      <c r="A37" s="226"/>
      <c r="B37" s="231" t="s">
        <v>565</v>
      </c>
      <c r="C37" s="214">
        <v>4</v>
      </c>
      <c r="D37" s="214" t="s">
        <v>549</v>
      </c>
      <c r="E37" s="164">
        <f>+'Categoria Costos '!C131</f>
        <v>5000000</v>
      </c>
      <c r="F37" s="230"/>
      <c r="G37" s="214"/>
      <c r="H37" s="164">
        <f>C37*E37</f>
        <v>20000000</v>
      </c>
      <c r="I37" s="29"/>
      <c r="J37" s="29"/>
      <c r="K37" s="225"/>
      <c r="L37" s="225"/>
      <c r="M37" s="225"/>
    </row>
    <row r="38" spans="1:13">
      <c r="A38" s="226"/>
      <c r="B38" s="231" t="s">
        <v>566</v>
      </c>
      <c r="C38" s="214">
        <v>25</v>
      </c>
      <c r="D38" s="214" t="s">
        <v>549</v>
      </c>
      <c r="E38" s="164">
        <f>+'Categoria Costos '!C132</f>
        <v>5700000</v>
      </c>
      <c r="F38" s="230"/>
      <c r="G38" s="214"/>
      <c r="H38" s="164">
        <f>C38*E38</f>
        <v>142500000</v>
      </c>
      <c r="I38" s="29"/>
      <c r="J38" s="29"/>
      <c r="K38" s="225"/>
      <c r="L38" s="225"/>
      <c r="M38" s="225"/>
    </row>
    <row r="39" spans="1:13">
      <c r="A39" s="226"/>
      <c r="B39" s="231" t="s">
        <v>596</v>
      </c>
      <c r="C39" s="214">
        <v>25</v>
      </c>
      <c r="D39" s="214" t="s">
        <v>549</v>
      </c>
      <c r="E39" s="164">
        <f>+'Categoria Costos '!C138</f>
        <v>570000</v>
      </c>
      <c r="F39" s="230"/>
      <c r="G39" s="214"/>
      <c r="H39" s="164">
        <f>C39*E39</f>
        <v>14250000</v>
      </c>
      <c r="I39" s="29"/>
      <c r="J39" s="29"/>
      <c r="K39" s="225"/>
      <c r="L39" s="225"/>
      <c r="M39" s="225"/>
    </row>
    <row r="40" spans="1:13">
      <c r="A40" s="226"/>
      <c r="B40" s="231" t="s">
        <v>298</v>
      </c>
      <c r="C40" s="214">
        <v>1</v>
      </c>
      <c r="D40" s="214" t="s">
        <v>549</v>
      </c>
      <c r="E40" s="164">
        <v>50000000</v>
      </c>
      <c r="F40" s="230"/>
      <c r="G40" s="214"/>
      <c r="H40" s="164">
        <f>+C40*E40</f>
        <v>50000000</v>
      </c>
      <c r="I40" s="29"/>
      <c r="J40" s="29"/>
      <c r="K40" s="225"/>
      <c r="L40" s="225"/>
      <c r="M40" s="225"/>
    </row>
    <row r="41" spans="1:13">
      <c r="A41" s="226"/>
      <c r="B41" s="231" t="s">
        <v>623</v>
      </c>
      <c r="C41" s="214">
        <v>7</v>
      </c>
      <c r="D41" s="214" t="s">
        <v>549</v>
      </c>
      <c r="E41" s="164">
        <f>+'Categoria Costos '!C247</f>
        <v>75000000</v>
      </c>
      <c r="F41" s="230"/>
      <c r="G41" s="214"/>
      <c r="H41" s="164">
        <f>C41*E41</f>
        <v>525000000</v>
      </c>
      <c r="I41" s="29"/>
      <c r="J41" s="29"/>
      <c r="K41" s="225"/>
      <c r="L41" s="225"/>
      <c r="M41" s="225"/>
    </row>
    <row r="42" spans="1:13">
      <c r="A42" s="226"/>
      <c r="B42" s="214" t="s">
        <v>603</v>
      </c>
      <c r="C42" s="214">
        <v>25</v>
      </c>
      <c r="D42" s="214" t="s">
        <v>568</v>
      </c>
      <c r="E42" s="164">
        <f>+'Categoria Costos '!C136</f>
        <v>6000000</v>
      </c>
      <c r="F42" s="230"/>
      <c r="G42" s="214"/>
      <c r="H42" s="164">
        <f>C42*E42</f>
        <v>150000000</v>
      </c>
      <c r="I42" s="29"/>
      <c r="J42" s="29"/>
      <c r="K42" s="225"/>
      <c r="L42" s="225"/>
      <c r="M42" s="225"/>
    </row>
    <row r="43" spans="1:13">
      <c r="A43" s="226"/>
      <c r="B43" s="214" t="s">
        <v>571</v>
      </c>
      <c r="C43" s="214">
        <v>4</v>
      </c>
      <c r="D43" s="214" t="s">
        <v>549</v>
      </c>
      <c r="E43" s="164">
        <f>+'Categoria Costos '!D17</f>
        <v>7589549</v>
      </c>
      <c r="F43" s="230">
        <v>0.5</v>
      </c>
      <c r="G43" s="214">
        <v>12</v>
      </c>
      <c r="H43" s="164">
        <f>C43*E43*G43*F43</f>
        <v>182149176</v>
      </c>
      <c r="I43" s="29"/>
      <c r="J43" s="29"/>
      <c r="K43" s="225"/>
      <c r="L43" s="225"/>
      <c r="M43" s="225"/>
    </row>
    <row r="44" spans="1:13">
      <c r="A44" s="226"/>
      <c r="B44" s="229" t="s">
        <v>572</v>
      </c>
      <c r="C44" s="214">
        <v>6</v>
      </c>
      <c r="D44" s="214" t="s">
        <v>549</v>
      </c>
      <c r="E44" s="164">
        <f>+'Categoria Costos '!G51+'Categoria Costos '!C89</f>
        <v>2481462.5</v>
      </c>
      <c r="F44" s="214"/>
      <c r="G44" s="214"/>
      <c r="H44" s="164">
        <f>C44*E44</f>
        <v>14888775</v>
      </c>
      <c r="I44" s="29"/>
      <c r="J44" s="29"/>
      <c r="K44" s="225"/>
      <c r="L44" s="225"/>
      <c r="M44" s="225"/>
    </row>
    <row r="45" spans="1:13">
      <c r="A45" s="226"/>
      <c r="B45" s="41" t="s">
        <v>1085</v>
      </c>
      <c r="C45" s="214"/>
      <c r="D45" s="214"/>
      <c r="E45" s="164"/>
      <c r="F45" s="214"/>
      <c r="G45" s="214"/>
      <c r="H45" s="164" t="s">
        <v>573</v>
      </c>
      <c r="I45" s="29"/>
      <c r="J45" s="29"/>
      <c r="K45" s="225"/>
      <c r="L45" s="225"/>
      <c r="M45" s="225"/>
    </row>
    <row r="46" spans="1:13">
      <c r="A46" s="226"/>
      <c r="B46" s="213" t="s">
        <v>627</v>
      </c>
      <c r="C46" s="212"/>
      <c r="D46" s="212"/>
      <c r="E46" s="212"/>
      <c r="F46" s="211"/>
      <c r="G46" s="211"/>
      <c r="H46" s="210">
        <f>SUM(H35:H45)</f>
        <v>1113287951</v>
      </c>
      <c r="I46" s="29"/>
      <c r="J46" s="29"/>
      <c r="K46" s="225"/>
      <c r="L46" s="225"/>
      <c r="M46" s="225"/>
    </row>
    <row r="47" spans="1:13">
      <c r="A47" s="226"/>
      <c r="B47" s="236" t="s">
        <v>626</v>
      </c>
      <c r="C47" s="237"/>
      <c r="D47" s="237"/>
      <c r="E47" s="237"/>
      <c r="F47" s="238"/>
      <c r="G47" s="238"/>
      <c r="H47" s="239">
        <f>+H46/12</f>
        <v>92773995.916666672</v>
      </c>
      <c r="I47" s="29"/>
      <c r="J47" s="29"/>
      <c r="K47" s="225"/>
      <c r="L47" s="225"/>
      <c r="M47" s="225"/>
    </row>
    <row r="48" spans="1:13" ht="99.75">
      <c r="A48" s="226"/>
      <c r="B48" s="223" t="s">
        <v>1086</v>
      </c>
      <c r="C48" s="223"/>
      <c r="D48" s="223"/>
      <c r="E48" s="223"/>
      <c r="F48" s="223"/>
      <c r="G48" s="223"/>
      <c r="H48" s="223"/>
      <c r="I48" s="29"/>
      <c r="J48" s="29"/>
      <c r="K48" s="225"/>
      <c r="L48" s="225"/>
      <c r="M48" s="225"/>
    </row>
    <row r="49" spans="1:13">
      <c r="A49" s="226"/>
      <c r="B49" s="228"/>
      <c r="C49" s="228"/>
      <c r="D49" s="228"/>
      <c r="E49" s="228"/>
      <c r="F49" s="228"/>
      <c r="G49" s="228"/>
      <c r="H49" s="228"/>
      <c r="I49" s="29"/>
      <c r="J49" s="29"/>
      <c r="K49" s="225"/>
      <c r="L49" s="225"/>
      <c r="M49" s="225"/>
    </row>
    <row r="50" spans="1:13">
      <c r="A50" s="226"/>
      <c r="B50" s="227"/>
      <c r="C50" s="227"/>
      <c r="D50" s="227"/>
      <c r="E50" s="227"/>
      <c r="F50" s="227"/>
      <c r="G50" s="227"/>
      <c r="H50" s="227"/>
      <c r="I50" s="29"/>
      <c r="J50" s="29"/>
      <c r="K50" s="225"/>
      <c r="L50" s="225"/>
      <c r="M50" s="225"/>
    </row>
    <row r="51" spans="1:13">
      <c r="A51" s="226"/>
      <c r="B51" s="29"/>
      <c r="C51" s="29"/>
      <c r="D51" s="29"/>
      <c r="E51" s="29"/>
      <c r="F51" s="29"/>
      <c r="G51" s="29"/>
      <c r="H51" s="29"/>
      <c r="I51" s="29"/>
      <c r="J51" s="29"/>
      <c r="K51" s="225"/>
      <c r="L51" s="225"/>
      <c r="M51" s="225"/>
    </row>
    <row r="52" spans="1:13">
      <c r="B52" s="225"/>
      <c r="C52" s="225"/>
      <c r="D52" s="225"/>
      <c r="E52" s="225"/>
      <c r="F52" s="225"/>
      <c r="G52" s="225"/>
      <c r="H52" s="225"/>
      <c r="I52" s="225"/>
      <c r="J52" s="225"/>
      <c r="K52" s="225"/>
      <c r="L52" s="225"/>
      <c r="M52" s="225"/>
    </row>
    <row r="53" spans="1:13">
      <c r="B53" s="225"/>
      <c r="C53" s="225"/>
      <c r="D53" s="225"/>
      <c r="E53" s="225"/>
      <c r="F53" s="225"/>
      <c r="G53" s="225"/>
      <c r="H53" s="225"/>
      <c r="I53" s="225"/>
      <c r="J53" s="225"/>
      <c r="K53" s="225"/>
      <c r="L53" s="225"/>
      <c r="M53" s="225"/>
    </row>
    <row r="54" spans="1:13">
      <c r="B54" s="225"/>
      <c r="C54" s="225"/>
      <c r="D54" s="225"/>
      <c r="E54" s="225"/>
      <c r="F54" s="225"/>
      <c r="G54" s="225"/>
      <c r="H54" s="225"/>
      <c r="I54" s="225"/>
      <c r="J54" s="225"/>
      <c r="K54" s="225"/>
      <c r="L54" s="225"/>
      <c r="M54" s="225"/>
    </row>
    <row r="55" spans="1:13">
      <c r="B55" s="225"/>
      <c r="C55" s="225"/>
      <c r="D55" s="225"/>
      <c r="E55" s="225"/>
      <c r="F55" s="225"/>
      <c r="G55" s="225"/>
      <c r="H55" s="225"/>
      <c r="I55" s="225"/>
      <c r="J55" s="225"/>
      <c r="K55" s="225"/>
      <c r="L55" s="225"/>
      <c r="M55" s="225"/>
    </row>
    <row r="56" spans="1:13">
      <c r="B56" s="225"/>
      <c r="C56" s="225"/>
      <c r="D56" s="225"/>
      <c r="E56" s="225"/>
      <c r="F56" s="225"/>
      <c r="G56" s="225"/>
      <c r="H56" s="225"/>
      <c r="I56" s="225"/>
      <c r="J56" s="225"/>
      <c r="K56" s="225"/>
      <c r="L56" s="225"/>
      <c r="M56" s="225"/>
    </row>
    <row r="57" spans="1:13">
      <c r="B57" s="225"/>
      <c r="C57" s="225"/>
      <c r="D57" s="225"/>
      <c r="E57" s="225"/>
      <c r="F57" s="225"/>
      <c r="G57" s="225"/>
      <c r="H57" s="225"/>
      <c r="I57" s="225"/>
      <c r="J57" s="225"/>
      <c r="K57" s="225"/>
      <c r="L57" s="225"/>
      <c r="M57" s="225"/>
    </row>
    <row r="58" spans="1:13">
      <c r="B58" s="225"/>
      <c r="C58" s="225"/>
      <c r="D58" s="225"/>
      <c r="E58" s="225"/>
      <c r="F58" s="225"/>
      <c r="G58" s="225"/>
      <c r="H58" s="225"/>
      <c r="I58" s="225"/>
      <c r="J58" s="225"/>
      <c r="K58" s="225"/>
      <c r="L58" s="225"/>
      <c r="M58" s="225"/>
    </row>
    <row r="59" spans="1:13">
      <c r="B59" s="225"/>
      <c r="C59" s="225"/>
      <c r="D59" s="225"/>
      <c r="E59" s="225"/>
      <c r="F59" s="225"/>
      <c r="G59" s="225"/>
      <c r="H59" s="225"/>
      <c r="I59" s="225"/>
      <c r="J59" s="225"/>
      <c r="K59" s="225"/>
      <c r="L59" s="225"/>
      <c r="M59" s="225"/>
    </row>
    <row r="60" spans="1:13">
      <c r="B60" s="225"/>
      <c r="C60" s="225"/>
      <c r="D60" s="225"/>
      <c r="E60" s="225"/>
      <c r="F60" s="225"/>
      <c r="G60" s="225"/>
      <c r="H60" s="225"/>
      <c r="I60" s="225"/>
      <c r="J60" s="225"/>
      <c r="K60" s="225"/>
      <c r="L60" s="225"/>
      <c r="M60" s="225"/>
    </row>
    <row r="61" spans="1:13">
      <c r="B61" s="225"/>
      <c r="C61" s="225"/>
      <c r="D61" s="225"/>
      <c r="E61" s="225"/>
      <c r="F61" s="225"/>
      <c r="G61" s="225"/>
      <c r="H61" s="225"/>
      <c r="I61" s="225"/>
      <c r="J61" s="225"/>
      <c r="K61" s="225"/>
      <c r="L61" s="225"/>
      <c r="M61" s="225"/>
    </row>
    <row r="62" spans="1:13">
      <c r="B62" s="225"/>
      <c r="C62" s="225"/>
      <c r="D62" s="225"/>
      <c r="E62" s="225"/>
      <c r="F62" s="225"/>
      <c r="G62" s="225"/>
      <c r="H62" s="225"/>
      <c r="I62" s="225"/>
      <c r="J62" s="225"/>
      <c r="K62" s="225"/>
      <c r="L62" s="225"/>
      <c r="M62" s="225"/>
    </row>
    <row r="63" spans="1:13">
      <c r="B63" s="225"/>
      <c r="C63" s="225"/>
      <c r="D63" s="225"/>
      <c r="E63" s="225"/>
      <c r="F63" s="225"/>
      <c r="G63" s="225"/>
      <c r="H63" s="225"/>
      <c r="I63" s="225"/>
      <c r="J63" s="225"/>
      <c r="K63" s="225"/>
      <c r="L63" s="225"/>
      <c r="M63" s="225"/>
    </row>
    <row r="64" spans="1:13">
      <c r="B64" s="225"/>
      <c r="C64" s="225"/>
      <c r="D64" s="225"/>
      <c r="E64" s="225"/>
      <c r="F64" s="225"/>
      <c r="G64" s="225"/>
      <c r="H64" s="225"/>
      <c r="I64" s="225"/>
      <c r="J64" s="225"/>
      <c r="K64" s="225"/>
      <c r="L64" s="225"/>
      <c r="M64" s="225"/>
    </row>
  </sheetData>
  <sheetProtection password="E983" sheet="1" objects="1" scenarios="1" selectLockedCells="1" selectUnlockedCells="1"/>
  <mergeCells count="2">
    <mergeCell ref="B13:H13"/>
    <mergeCell ref="B33:H3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05"/>
  <sheetViews>
    <sheetView showGridLines="0" zoomScale="70" zoomScaleNormal="70" workbookViewId="0">
      <selection activeCell="B1" sqref="B1"/>
    </sheetView>
  </sheetViews>
  <sheetFormatPr baseColWidth="10" defaultColWidth="9.875" defaultRowHeight="14.25"/>
  <cols>
    <col min="1" max="1" width="5.5" style="313" customWidth="1"/>
    <col min="2" max="2" width="57.5" style="313" customWidth="1"/>
    <col min="3" max="3" width="18.125" style="313" customWidth="1"/>
    <col min="4" max="4" width="20.25" style="313" bestFit="1" customWidth="1"/>
    <col min="5" max="5" width="19.25" style="313" bestFit="1" customWidth="1"/>
    <col min="6" max="6" width="19.625" style="313" bestFit="1" customWidth="1"/>
    <col min="7" max="7" width="19.25" style="313" bestFit="1" customWidth="1"/>
    <col min="8" max="8" width="20" style="313" bestFit="1" customWidth="1"/>
    <col min="9" max="10" width="19.25" style="313" bestFit="1" customWidth="1"/>
    <col min="11" max="11" width="19.625" style="313" bestFit="1" customWidth="1"/>
    <col min="12" max="12" width="19.25" style="313" bestFit="1" customWidth="1"/>
    <col min="13" max="13" width="19.625" style="313" bestFit="1" customWidth="1"/>
    <col min="14" max="15" width="19.25" style="313" bestFit="1" customWidth="1"/>
    <col min="16" max="16" width="17.75" style="313" bestFit="1" customWidth="1"/>
    <col min="17" max="17" width="11.25" style="313" bestFit="1" customWidth="1"/>
    <col min="18" max="18" width="17.75" style="313" bestFit="1" customWidth="1"/>
    <col min="19" max="19" width="11.25" style="313" bestFit="1" customWidth="1"/>
    <col min="20" max="20" width="17.75" style="313" bestFit="1" customWidth="1"/>
    <col min="21" max="21" width="11.25" style="313" bestFit="1" customWidth="1"/>
    <col min="22" max="22" width="17.75" style="313" bestFit="1" customWidth="1"/>
    <col min="23" max="23" width="11.25" style="313" bestFit="1" customWidth="1"/>
    <col min="24" max="24" width="17.75" style="313" bestFit="1" customWidth="1"/>
    <col min="25" max="25" width="20.875" style="313" bestFit="1" customWidth="1"/>
    <col min="26" max="26" width="19.875" style="313" bestFit="1" customWidth="1"/>
    <col min="27" max="16384" width="9.875" style="313"/>
  </cols>
  <sheetData>
    <row r="2" spans="1:26" ht="15">
      <c r="B2" s="502" t="s">
        <v>601</v>
      </c>
    </row>
    <row r="3" spans="1:26" s="327" customFormat="1" ht="15">
      <c r="B3" s="343"/>
    </row>
    <row r="4" spans="1:26" ht="15">
      <c r="B4" s="546" t="str">
        <f>Portafolio!C23</f>
        <v xml:space="preserve">11. Fortalecimiento institucional para la calidad, inocuidad, sanidad y el desempeño ambiental, de la cadena cárnica bovina. </v>
      </c>
      <c r="C4" s="546"/>
      <c r="D4" s="546"/>
      <c r="E4" s="546"/>
      <c r="F4" s="546"/>
      <c r="G4" s="546"/>
    </row>
    <row r="6" spans="1:26" ht="15">
      <c r="E6" s="318">
        <v>1</v>
      </c>
      <c r="F6" s="318">
        <v>2</v>
      </c>
      <c r="G6" s="318">
        <v>3</v>
      </c>
      <c r="H6" s="318">
        <v>4</v>
      </c>
      <c r="I6" s="318">
        <v>5</v>
      </c>
      <c r="J6" s="318">
        <v>6</v>
      </c>
      <c r="K6" s="318">
        <v>7</v>
      </c>
      <c r="L6" s="318">
        <v>8</v>
      </c>
      <c r="M6" s="318">
        <v>9</v>
      </c>
      <c r="N6" s="318">
        <v>10</v>
      </c>
      <c r="O6" s="318">
        <v>11</v>
      </c>
      <c r="P6" s="318">
        <v>12</v>
      </c>
      <c r="Q6" s="318">
        <v>13</v>
      </c>
      <c r="R6" s="318">
        <v>14</v>
      </c>
      <c r="S6" s="318">
        <v>15</v>
      </c>
      <c r="T6" s="318">
        <v>16</v>
      </c>
      <c r="U6" s="318">
        <v>17</v>
      </c>
      <c r="V6" s="318">
        <v>18</v>
      </c>
      <c r="W6" s="318">
        <v>19</v>
      </c>
      <c r="X6" s="318">
        <v>20</v>
      </c>
      <c r="Y6" s="318" t="s">
        <v>73</v>
      </c>
    </row>
    <row r="7" spans="1:26" s="341" customFormat="1" ht="30">
      <c r="A7" s="313"/>
      <c r="B7" s="318" t="s">
        <v>68</v>
      </c>
      <c r="C7" s="342" t="s">
        <v>1043</v>
      </c>
      <c r="D7" s="318" t="s">
        <v>543</v>
      </c>
      <c r="E7" s="294">
        <f>SUM(E8:E12)</f>
        <v>7610797099</v>
      </c>
      <c r="F7" s="294">
        <f t="shared" ref="F7:Y7" si="0">SUM(F8:F12)</f>
        <v>8896250628.1666679</v>
      </c>
      <c r="G7" s="294">
        <f t="shared" si="0"/>
        <v>8041924426</v>
      </c>
      <c r="H7" s="294">
        <f t="shared" si="0"/>
        <v>9153341334</v>
      </c>
      <c r="I7" s="294">
        <f t="shared" si="0"/>
        <v>7349587518</v>
      </c>
      <c r="J7" s="294">
        <f t="shared" si="0"/>
        <v>5941652676</v>
      </c>
      <c r="K7" s="294">
        <f t="shared" si="0"/>
        <v>4830235768</v>
      </c>
      <c r="L7" s="294">
        <f t="shared" si="0"/>
        <v>5941652676</v>
      </c>
      <c r="M7" s="294">
        <f t="shared" si="0"/>
        <v>4830235768</v>
      </c>
      <c r="N7" s="294">
        <f t="shared" si="0"/>
        <v>5941652676</v>
      </c>
      <c r="O7" s="294">
        <f t="shared" si="0"/>
        <v>1542544235</v>
      </c>
      <c r="P7" s="294">
        <f t="shared" si="0"/>
        <v>1111416908</v>
      </c>
      <c r="Q7" s="294">
        <f t="shared" si="0"/>
        <v>0</v>
      </c>
      <c r="R7" s="294">
        <f t="shared" si="0"/>
        <v>1111416908</v>
      </c>
      <c r="S7" s="294">
        <f t="shared" si="0"/>
        <v>0</v>
      </c>
      <c r="T7" s="294">
        <f t="shared" si="0"/>
        <v>1111416908</v>
      </c>
      <c r="U7" s="294">
        <f t="shared" si="0"/>
        <v>0</v>
      </c>
      <c r="V7" s="294">
        <f t="shared" si="0"/>
        <v>1111416908</v>
      </c>
      <c r="W7" s="294">
        <f t="shared" si="0"/>
        <v>0</v>
      </c>
      <c r="X7" s="294">
        <f t="shared" si="0"/>
        <v>1111416908</v>
      </c>
      <c r="Y7" s="294">
        <f t="shared" si="0"/>
        <v>75636959344.166672</v>
      </c>
      <c r="Z7" s="855"/>
    </row>
    <row r="8" spans="1:26" s="823" customFormat="1" ht="36.6" customHeight="1">
      <c r="A8" s="820"/>
      <c r="B8" s="821" t="str">
        <f>Portafolio!D23</f>
        <v xml:space="preserve">11.1. Fortalecimiento de las autoridades sanitarias (ICA, INVIMA y ETS) en la gestión relacionada con la cadena cárnica bovina. </v>
      </c>
      <c r="C8" s="822" t="s">
        <v>709</v>
      </c>
      <c r="D8" s="822" t="s">
        <v>715</v>
      </c>
      <c r="E8" s="796">
        <f>+H29</f>
        <v>1111416908</v>
      </c>
      <c r="F8" s="797">
        <f>+E8</f>
        <v>1111416908</v>
      </c>
      <c r="G8" s="796" t="s">
        <v>573</v>
      </c>
      <c r="H8" s="797">
        <f>+F8</f>
        <v>1111416908</v>
      </c>
      <c r="I8" s="797" t="s">
        <v>573</v>
      </c>
      <c r="J8" s="797">
        <f>+H8</f>
        <v>1111416908</v>
      </c>
      <c r="K8" s="797" t="s">
        <v>573</v>
      </c>
      <c r="L8" s="797">
        <f>+J8</f>
        <v>1111416908</v>
      </c>
      <c r="M8" s="824" t="s">
        <v>573</v>
      </c>
      <c r="N8" s="797">
        <f>+L8</f>
        <v>1111416908</v>
      </c>
      <c r="O8" s="797" t="s">
        <v>573</v>
      </c>
      <c r="P8" s="797">
        <f>+N8</f>
        <v>1111416908</v>
      </c>
      <c r="Q8" s="824" t="s">
        <v>573</v>
      </c>
      <c r="R8" s="797">
        <f>+P8</f>
        <v>1111416908</v>
      </c>
      <c r="S8" s="824" t="s">
        <v>573</v>
      </c>
      <c r="T8" s="797">
        <f>+R8</f>
        <v>1111416908</v>
      </c>
      <c r="U8" s="824" t="s">
        <v>573</v>
      </c>
      <c r="V8" s="797">
        <f>+T8</f>
        <v>1111416908</v>
      </c>
      <c r="W8" s="824" t="s">
        <v>573</v>
      </c>
      <c r="X8" s="797">
        <f>+V8</f>
        <v>1111416908</v>
      </c>
      <c r="Y8" s="797">
        <f>SUM(E8:X8)</f>
        <v>12225585988</v>
      </c>
      <c r="Z8" s="855"/>
    </row>
    <row r="9" spans="1:26" s="823" customFormat="1" ht="28.5">
      <c r="A9" s="820"/>
      <c r="B9" s="821" t="str">
        <f>Portafolio!D24</f>
        <v>11.2. Revisión y actualización de la normatividad de la cadena cárnica bovina.</v>
      </c>
      <c r="C9" s="822" t="s">
        <v>709</v>
      </c>
      <c r="D9" s="822" t="s">
        <v>715</v>
      </c>
      <c r="E9" s="796">
        <f>+H44</f>
        <v>692336908</v>
      </c>
      <c r="F9" s="797">
        <f>+E9</f>
        <v>692336908</v>
      </c>
      <c r="G9" s="797">
        <f>+F9</f>
        <v>692336908</v>
      </c>
      <c r="H9" s="797">
        <f>+G9</f>
        <v>692336908</v>
      </c>
      <c r="I9" s="797" t="s">
        <v>573</v>
      </c>
      <c r="J9" s="797" t="s">
        <v>573</v>
      </c>
      <c r="K9" s="797" t="s">
        <v>573</v>
      </c>
      <c r="L9" s="797" t="s">
        <v>573</v>
      </c>
      <c r="M9" s="824" t="s">
        <v>573</v>
      </c>
      <c r="N9" s="824" t="s">
        <v>573</v>
      </c>
      <c r="O9" s="824" t="s">
        <v>573</v>
      </c>
      <c r="P9" s="824" t="s">
        <v>573</v>
      </c>
      <c r="Q9" s="824" t="s">
        <v>573</v>
      </c>
      <c r="R9" s="824" t="s">
        <v>573</v>
      </c>
      <c r="S9" s="824" t="s">
        <v>573</v>
      </c>
      <c r="T9" s="824" t="s">
        <v>573</v>
      </c>
      <c r="U9" s="824" t="s">
        <v>573</v>
      </c>
      <c r="V9" s="824" t="s">
        <v>573</v>
      </c>
      <c r="W9" s="824" t="s">
        <v>573</v>
      </c>
      <c r="X9" s="824" t="s">
        <v>573</v>
      </c>
      <c r="Y9" s="797">
        <f t="shared" ref="Y9:Y12" si="1">SUM(E9:X9)</f>
        <v>2769347632</v>
      </c>
      <c r="Z9" s="855"/>
    </row>
    <row r="10" spans="1:26" s="823" customFormat="1" ht="28.5">
      <c r="A10" s="820"/>
      <c r="B10" s="821" t="str">
        <f>Portafolio!D25</f>
        <v>11.3. Fortalecimiento y consolidación del sistema de trazabilidad a lo largo de la cadena cárnica bovina.</v>
      </c>
      <c r="C10" s="822" t="s">
        <v>709</v>
      </c>
      <c r="D10" s="822" t="s">
        <v>715</v>
      </c>
      <c r="E10" s="796">
        <f>H63</f>
        <v>3287691533</v>
      </c>
      <c r="F10" s="797">
        <f>E10</f>
        <v>3287691533</v>
      </c>
      <c r="G10" s="796">
        <f>H63</f>
        <v>3287691533</v>
      </c>
      <c r="H10" s="796">
        <f>G10</f>
        <v>3287691533</v>
      </c>
      <c r="I10" s="797">
        <f>H63</f>
        <v>3287691533</v>
      </c>
      <c r="J10" s="797">
        <f>I10</f>
        <v>3287691533</v>
      </c>
      <c r="K10" s="797">
        <f>J10</f>
        <v>3287691533</v>
      </c>
      <c r="L10" s="797">
        <f>+I10</f>
        <v>3287691533</v>
      </c>
      <c r="M10" s="824">
        <f>L10</f>
        <v>3287691533</v>
      </c>
      <c r="N10" s="824">
        <f>M10</f>
        <v>3287691533</v>
      </c>
      <c r="O10" s="797" t="s">
        <v>573</v>
      </c>
      <c r="P10" s="824" t="s">
        <v>573</v>
      </c>
      <c r="Q10" s="824" t="s">
        <v>573</v>
      </c>
      <c r="R10" s="824" t="s">
        <v>573</v>
      </c>
      <c r="S10" s="824" t="s">
        <v>573</v>
      </c>
      <c r="T10" s="824" t="s">
        <v>573</v>
      </c>
      <c r="U10" s="824" t="s">
        <v>573</v>
      </c>
      <c r="V10" s="824" t="s">
        <v>573</v>
      </c>
      <c r="W10" s="824" t="s">
        <v>573</v>
      </c>
      <c r="X10" s="824" t="str">
        <f>+U10</f>
        <v>Por definir</v>
      </c>
      <c r="Y10" s="797">
        <f t="shared" si="1"/>
        <v>32876915330</v>
      </c>
      <c r="Z10" s="855"/>
    </row>
    <row r="11" spans="1:26" s="823" customFormat="1" ht="28.5">
      <c r="A11" s="820"/>
      <c r="B11" s="821" t="str">
        <f>Portafolio!D26</f>
        <v>11.4. Promoción de acciones que contribuyan a formalizar el beneficio bovino y el procesamiento de carne.</v>
      </c>
      <c r="C11" s="822" t="s">
        <v>666</v>
      </c>
      <c r="D11" s="822" t="s">
        <v>600</v>
      </c>
      <c r="E11" s="796"/>
      <c r="F11" s="797">
        <f>I81*10</f>
        <v>1285453529.1666667</v>
      </c>
      <c r="G11" s="796">
        <f>H81</f>
        <v>1542544235</v>
      </c>
      <c r="H11" s="797">
        <f>H81</f>
        <v>1542544235</v>
      </c>
      <c r="I11" s="797">
        <f>H11</f>
        <v>1542544235</v>
      </c>
      <c r="J11" s="797">
        <f>I11</f>
        <v>1542544235</v>
      </c>
      <c r="K11" s="797">
        <f>J11</f>
        <v>1542544235</v>
      </c>
      <c r="L11" s="797">
        <f>H11</f>
        <v>1542544235</v>
      </c>
      <c r="M11" s="824">
        <f>L11</f>
        <v>1542544235</v>
      </c>
      <c r="N11" s="824">
        <f>M11</f>
        <v>1542544235</v>
      </c>
      <c r="O11" s="797">
        <f>N11</f>
        <v>1542544235</v>
      </c>
      <c r="P11" s="824" t="s">
        <v>573</v>
      </c>
      <c r="Q11" s="824" t="s">
        <v>573</v>
      </c>
      <c r="R11" s="824" t="s">
        <v>573</v>
      </c>
      <c r="S11" s="824" t="s">
        <v>573</v>
      </c>
      <c r="T11" s="824" t="str">
        <f>P11</f>
        <v>Por definir</v>
      </c>
      <c r="U11" s="824" t="s">
        <v>573</v>
      </c>
      <c r="V11" s="824" t="s">
        <v>573</v>
      </c>
      <c r="W11" s="824" t="s">
        <v>573</v>
      </c>
      <c r="X11" s="824" t="str">
        <f>T11</f>
        <v>Por definir</v>
      </c>
      <c r="Y11" s="797">
        <f t="shared" si="1"/>
        <v>15168351644.166668</v>
      </c>
      <c r="Z11" s="855"/>
    </row>
    <row r="12" spans="1:26" s="823" customFormat="1" ht="33.6" customHeight="1">
      <c r="A12" s="820"/>
      <c r="B12" s="821" t="str">
        <f>Portafolio!D27</f>
        <v>11.5. Fortalecimiento institucional en la gestión ambiental de la cadena cárnica.</v>
      </c>
      <c r="C12" s="822" t="s">
        <v>624</v>
      </c>
      <c r="D12" s="822" t="s">
        <v>715</v>
      </c>
      <c r="E12" s="796">
        <f>H104</f>
        <v>2519351750</v>
      </c>
      <c r="F12" s="797">
        <f>H104</f>
        <v>2519351750</v>
      </c>
      <c r="G12" s="797">
        <f>F12</f>
        <v>2519351750</v>
      </c>
      <c r="H12" s="797">
        <f>G12</f>
        <v>2519351750</v>
      </c>
      <c r="I12" s="797">
        <f>H12</f>
        <v>2519351750</v>
      </c>
      <c r="J12" s="797" t="s">
        <v>573</v>
      </c>
      <c r="K12" s="797" t="s">
        <v>573</v>
      </c>
      <c r="L12" s="797" t="s">
        <v>573</v>
      </c>
      <c r="M12" s="824" t="s">
        <v>573</v>
      </c>
      <c r="N12" s="824" t="s">
        <v>573</v>
      </c>
      <c r="O12" s="824" t="s">
        <v>573</v>
      </c>
      <c r="P12" s="824" t="s">
        <v>573</v>
      </c>
      <c r="Q12" s="824" t="s">
        <v>573</v>
      </c>
      <c r="R12" s="824" t="s">
        <v>573</v>
      </c>
      <c r="S12" s="824" t="s">
        <v>573</v>
      </c>
      <c r="T12" s="824" t="s">
        <v>573</v>
      </c>
      <c r="U12" s="824" t="s">
        <v>573</v>
      </c>
      <c r="V12" s="824" t="s">
        <v>573</v>
      </c>
      <c r="W12" s="824" t="s">
        <v>573</v>
      </c>
      <c r="X12" s="824" t="s">
        <v>573</v>
      </c>
      <c r="Y12" s="797">
        <f t="shared" si="1"/>
        <v>12596758750</v>
      </c>
      <c r="Z12" s="855"/>
    </row>
    <row r="13" spans="1:26" s="341" customFormat="1" ht="15">
      <c r="A13" s="313"/>
      <c r="B13" s="318" t="s">
        <v>73</v>
      </c>
      <c r="C13" s="318"/>
      <c r="D13" s="318"/>
      <c r="E13" s="287">
        <f>SUM(E8:E12)</f>
        <v>7610797099</v>
      </c>
      <c r="F13" s="287">
        <f t="shared" ref="F13:Y13" si="2">SUM(F8:F12)</f>
        <v>8896250628.1666679</v>
      </c>
      <c r="G13" s="287">
        <f t="shared" si="2"/>
        <v>8041924426</v>
      </c>
      <c r="H13" s="287">
        <f t="shared" si="2"/>
        <v>9153341334</v>
      </c>
      <c r="I13" s="287">
        <f t="shared" si="2"/>
        <v>7349587518</v>
      </c>
      <c r="J13" s="287">
        <f t="shared" si="2"/>
        <v>5941652676</v>
      </c>
      <c r="K13" s="287">
        <f t="shared" si="2"/>
        <v>4830235768</v>
      </c>
      <c r="L13" s="287">
        <f t="shared" si="2"/>
        <v>5941652676</v>
      </c>
      <c r="M13" s="287">
        <f t="shared" si="2"/>
        <v>4830235768</v>
      </c>
      <c r="N13" s="287">
        <f t="shared" si="2"/>
        <v>5941652676</v>
      </c>
      <c r="O13" s="287">
        <f t="shared" si="2"/>
        <v>1542544235</v>
      </c>
      <c r="P13" s="287">
        <f t="shared" si="2"/>
        <v>1111416908</v>
      </c>
      <c r="Q13" s="287">
        <f t="shared" si="2"/>
        <v>0</v>
      </c>
      <c r="R13" s="287">
        <f t="shared" si="2"/>
        <v>1111416908</v>
      </c>
      <c r="S13" s="287">
        <f t="shared" si="2"/>
        <v>0</v>
      </c>
      <c r="T13" s="287">
        <f t="shared" si="2"/>
        <v>1111416908</v>
      </c>
      <c r="U13" s="287">
        <f t="shared" si="2"/>
        <v>0</v>
      </c>
      <c r="V13" s="287">
        <f t="shared" si="2"/>
        <v>1111416908</v>
      </c>
      <c r="W13" s="287">
        <f t="shared" si="2"/>
        <v>0</v>
      </c>
      <c r="X13" s="287">
        <f t="shared" si="2"/>
        <v>1111416908</v>
      </c>
      <c r="Y13" s="287">
        <f t="shared" si="2"/>
        <v>75636959344.166672</v>
      </c>
      <c r="Z13" s="855"/>
    </row>
    <row r="14" spans="1:26">
      <c r="G14" s="748"/>
      <c r="Y14" s="340"/>
    </row>
    <row r="15" spans="1:26">
      <c r="Y15" s="340"/>
    </row>
    <row r="16" spans="1:26" s="327" customFormat="1" ht="15">
      <c r="B16" s="1092" t="str">
        <f>B8</f>
        <v xml:space="preserve">11.1. Fortalecimiento de las autoridades sanitarias (ICA, INVIMA y ETS) en la gestión relacionada con la cadena cárnica bovina. </v>
      </c>
      <c r="C16" s="1092"/>
      <c r="D16" s="1092"/>
      <c r="E16" s="1092"/>
      <c r="F16" s="1092"/>
      <c r="G16" s="1092"/>
      <c r="H16" s="1092"/>
      <c r="I16" s="392"/>
      <c r="X16" s="328"/>
    </row>
    <row r="17" spans="2:24" ht="15">
      <c r="B17" s="318" t="s">
        <v>544</v>
      </c>
      <c r="C17" s="318" t="s">
        <v>300</v>
      </c>
      <c r="D17" s="318" t="s">
        <v>507</v>
      </c>
      <c r="E17" s="318" t="s">
        <v>190</v>
      </c>
      <c r="F17" s="283" t="s">
        <v>545</v>
      </c>
      <c r="G17" s="318" t="s">
        <v>546</v>
      </c>
      <c r="H17" s="318" t="s">
        <v>547</v>
      </c>
      <c r="X17" s="334"/>
    </row>
    <row r="18" spans="2:24" s="338" customFormat="1">
      <c r="B18" s="231" t="s">
        <v>548</v>
      </c>
      <c r="C18" s="214">
        <v>7</v>
      </c>
      <c r="D18" s="214" t="s">
        <v>549</v>
      </c>
      <c r="E18" s="164">
        <f>+'Categoria Costos '!C130</f>
        <v>1000000</v>
      </c>
      <c r="F18" s="232"/>
      <c r="G18" s="214"/>
      <c r="H18" s="164">
        <f>C18*E18</f>
        <v>7000000</v>
      </c>
      <c r="X18" s="339"/>
    </row>
    <row r="19" spans="2:24" s="338" customFormat="1">
      <c r="B19" s="231" t="s">
        <v>550</v>
      </c>
      <c r="C19" s="214">
        <v>25</v>
      </c>
      <c r="D19" s="231" t="s">
        <v>549</v>
      </c>
      <c r="E19" s="164">
        <f>+'Categoria Costos '!C137</f>
        <v>100000</v>
      </c>
      <c r="F19" s="231"/>
      <c r="G19" s="231"/>
      <c r="H19" s="164">
        <f t="shared" ref="H19:H24" si="3">C19*E19</f>
        <v>2500000</v>
      </c>
      <c r="X19" s="339"/>
    </row>
    <row r="20" spans="2:24" s="338" customFormat="1">
      <c r="B20" s="231" t="s">
        <v>565</v>
      </c>
      <c r="C20" s="214">
        <v>4</v>
      </c>
      <c r="D20" s="231" t="s">
        <v>549</v>
      </c>
      <c r="E20" s="164">
        <f>+'Categoria Costos '!C131</f>
        <v>5000000</v>
      </c>
      <c r="F20" s="231"/>
      <c r="G20" s="231"/>
      <c r="H20" s="164">
        <f t="shared" si="3"/>
        <v>20000000</v>
      </c>
      <c r="X20" s="339"/>
    </row>
    <row r="21" spans="2:24" s="338" customFormat="1">
      <c r="B21" s="231" t="s">
        <v>566</v>
      </c>
      <c r="C21" s="214">
        <v>7</v>
      </c>
      <c r="D21" s="231" t="s">
        <v>549</v>
      </c>
      <c r="E21" s="164">
        <f>+'Categoria Costos '!C132</f>
        <v>5700000</v>
      </c>
      <c r="F21" s="231"/>
      <c r="G21" s="231"/>
      <c r="H21" s="164">
        <f t="shared" si="3"/>
        <v>39900000</v>
      </c>
      <c r="X21" s="339"/>
    </row>
    <row r="22" spans="2:24" s="338" customFormat="1">
      <c r="B22" s="231" t="s">
        <v>596</v>
      </c>
      <c r="C22" s="214">
        <v>25</v>
      </c>
      <c r="D22" s="231" t="s">
        <v>549</v>
      </c>
      <c r="E22" s="164">
        <f>+'Categoria Costos '!C133</f>
        <v>570000</v>
      </c>
      <c r="F22" s="231"/>
      <c r="G22" s="231"/>
      <c r="H22" s="164">
        <f t="shared" si="3"/>
        <v>14250000</v>
      </c>
      <c r="X22" s="339"/>
    </row>
    <row r="23" spans="2:24" s="338" customFormat="1">
      <c r="B23" s="231" t="s">
        <v>716</v>
      </c>
      <c r="C23" s="214">
        <v>1</v>
      </c>
      <c r="D23" s="231" t="s">
        <v>549</v>
      </c>
      <c r="E23" s="164">
        <f>+'Categoria Costos '!C248</f>
        <v>140000000</v>
      </c>
      <c r="F23" s="231"/>
      <c r="G23" s="231"/>
      <c r="H23" s="164">
        <f t="shared" si="3"/>
        <v>140000000</v>
      </c>
      <c r="X23" s="339"/>
    </row>
    <row r="24" spans="2:24" s="338" customFormat="1">
      <c r="B24" s="231" t="s">
        <v>579</v>
      </c>
      <c r="C24" s="214">
        <v>7</v>
      </c>
      <c r="D24" s="231" t="s">
        <v>549</v>
      </c>
      <c r="E24" s="164">
        <f>+'Categoria Costos '!C247</f>
        <v>75000000</v>
      </c>
      <c r="F24" s="231"/>
      <c r="G24" s="231"/>
      <c r="H24" s="164">
        <f t="shared" si="3"/>
        <v>525000000</v>
      </c>
      <c r="X24" s="339"/>
    </row>
    <row r="25" spans="2:24" s="338" customFormat="1">
      <c r="B25" s="231" t="s">
        <v>717</v>
      </c>
      <c r="C25" s="214">
        <v>1</v>
      </c>
      <c r="D25" s="231" t="s">
        <v>549</v>
      </c>
      <c r="E25" s="609">
        <f>+'Categoria Costos '!D441</f>
        <v>170400000</v>
      </c>
      <c r="F25" s="500">
        <v>0.2</v>
      </c>
      <c r="G25" s="231"/>
      <c r="H25" s="164">
        <f>C25*E25*F25</f>
        <v>34080000</v>
      </c>
      <c r="X25" s="339"/>
    </row>
    <row r="26" spans="2:24" s="338" customFormat="1">
      <c r="B26" s="231" t="s">
        <v>571</v>
      </c>
      <c r="C26" s="214">
        <v>7</v>
      </c>
      <c r="D26" s="231" t="s">
        <v>549</v>
      </c>
      <c r="E26" s="164">
        <f>+'Categoria Costos '!D17</f>
        <v>7589549</v>
      </c>
      <c r="F26" s="500">
        <v>0.5</v>
      </c>
      <c r="G26" s="501">
        <v>12</v>
      </c>
      <c r="H26" s="164">
        <f>C26*E26*G26*F26</f>
        <v>318761058</v>
      </c>
      <c r="X26" s="339"/>
    </row>
    <row r="27" spans="2:24" s="338" customFormat="1">
      <c r="B27" s="231" t="s">
        <v>572</v>
      </c>
      <c r="C27" s="214">
        <v>4</v>
      </c>
      <c r="D27" s="231" t="s">
        <v>549</v>
      </c>
      <c r="E27" s="164">
        <f>+'Categoria Costos '!G51+'Categoria Costos '!C89</f>
        <v>2481462.5</v>
      </c>
      <c r="F27" s="231"/>
      <c r="G27" s="231"/>
      <c r="H27" s="164">
        <f>C27*E27</f>
        <v>9925850</v>
      </c>
      <c r="X27" s="339"/>
    </row>
    <row r="28" spans="2:24">
      <c r="B28" s="231" t="s">
        <v>712</v>
      </c>
      <c r="C28" s="231"/>
      <c r="D28" s="231"/>
      <c r="E28" s="231"/>
      <c r="F28" s="231"/>
      <c r="G28" s="231"/>
      <c r="H28" s="164" t="s">
        <v>573</v>
      </c>
    </row>
    <row r="29" spans="2:24" ht="15">
      <c r="B29" s="337" t="s">
        <v>73</v>
      </c>
      <c r="C29" s="323"/>
      <c r="D29" s="323"/>
      <c r="E29" s="323"/>
      <c r="F29" s="322"/>
      <c r="G29" s="321"/>
      <c r="H29" s="273">
        <f>SUM(H18:H28)</f>
        <v>1111416908</v>
      </c>
      <c r="I29" s="327"/>
      <c r="J29" s="327"/>
    </row>
    <row r="30" spans="2:24" s="327" customFormat="1" ht="126.6" customHeight="1">
      <c r="B30" s="315" t="s">
        <v>1022</v>
      </c>
      <c r="C30" s="326"/>
      <c r="D30" s="326"/>
      <c r="E30" s="326"/>
      <c r="F30" s="326"/>
      <c r="G30" s="326"/>
      <c r="H30" s="335"/>
    </row>
    <row r="31" spans="2:24" s="327" customFormat="1">
      <c r="B31" s="329"/>
      <c r="C31" s="336"/>
      <c r="D31" s="336"/>
      <c r="E31" s="336"/>
      <c r="F31" s="336"/>
      <c r="G31" s="336"/>
      <c r="H31" s="335"/>
    </row>
    <row r="32" spans="2:24" ht="15">
      <c r="I32" s="274"/>
    </row>
    <row r="33" spans="1:24" s="327" customFormat="1">
      <c r="B33" s="1092" t="str">
        <f>+B9</f>
        <v>11.2. Revisión y actualización de la normatividad de la cadena cárnica bovina.</v>
      </c>
      <c r="C33" s="1088"/>
      <c r="D33" s="1088"/>
      <c r="E33" s="1088"/>
      <c r="F33" s="1088"/>
      <c r="G33" s="1088"/>
      <c r="H33" s="1088"/>
    </row>
    <row r="34" spans="1:24" ht="15">
      <c r="B34" s="318" t="s">
        <v>544</v>
      </c>
      <c r="C34" s="318" t="s">
        <v>300</v>
      </c>
      <c r="D34" s="318" t="s">
        <v>507</v>
      </c>
      <c r="E34" s="318" t="s">
        <v>190</v>
      </c>
      <c r="F34" s="318" t="s">
        <v>545</v>
      </c>
      <c r="G34" s="318" t="s">
        <v>546</v>
      </c>
      <c r="H34" s="318" t="s">
        <v>547</v>
      </c>
      <c r="I34" s="327"/>
      <c r="X34" s="334"/>
    </row>
    <row r="35" spans="1:24" s="338" customFormat="1">
      <c r="B35" s="231" t="s">
        <v>548</v>
      </c>
      <c r="C35" s="214">
        <v>7</v>
      </c>
      <c r="D35" s="214" t="s">
        <v>549</v>
      </c>
      <c r="E35" s="164">
        <f>+'Categoria Costos '!C130</f>
        <v>1000000</v>
      </c>
      <c r="F35" s="232"/>
      <c r="G35" s="214"/>
      <c r="H35" s="164">
        <f>C35*E35</f>
        <v>7000000</v>
      </c>
      <c r="X35" s="339"/>
    </row>
    <row r="36" spans="1:24" s="338" customFormat="1">
      <c r="B36" s="231" t="s">
        <v>550</v>
      </c>
      <c r="C36" s="214">
        <v>25</v>
      </c>
      <c r="D36" s="214" t="s">
        <v>549</v>
      </c>
      <c r="E36" s="164">
        <f>+'Categoria Costos '!C137</f>
        <v>100000</v>
      </c>
      <c r="F36" s="232"/>
      <c r="G36" s="214"/>
      <c r="H36" s="164">
        <f t="shared" ref="H36:H40" si="4">C36*E36</f>
        <v>2500000</v>
      </c>
      <c r="X36" s="339"/>
    </row>
    <row r="37" spans="1:24" s="338" customFormat="1">
      <c r="B37" s="231" t="s">
        <v>565</v>
      </c>
      <c r="C37" s="214">
        <v>4</v>
      </c>
      <c r="D37" s="214" t="s">
        <v>549</v>
      </c>
      <c r="E37" s="164">
        <f>+'Categoria Costos '!C131</f>
        <v>5000000</v>
      </c>
      <c r="F37" s="232"/>
      <c r="G37" s="214"/>
      <c r="H37" s="164">
        <f t="shared" si="4"/>
        <v>20000000</v>
      </c>
      <c r="X37" s="339"/>
    </row>
    <row r="38" spans="1:24" s="338" customFormat="1">
      <c r="B38" s="231" t="s">
        <v>566</v>
      </c>
      <c r="C38" s="214">
        <v>7</v>
      </c>
      <c r="D38" s="214" t="s">
        <v>549</v>
      </c>
      <c r="E38" s="164">
        <f>+'Categoria Costos '!C132</f>
        <v>5700000</v>
      </c>
      <c r="F38" s="232"/>
      <c r="G38" s="214"/>
      <c r="H38" s="164">
        <f t="shared" si="4"/>
        <v>39900000</v>
      </c>
      <c r="X38" s="339"/>
    </row>
    <row r="39" spans="1:24" s="338" customFormat="1">
      <c r="B39" s="231" t="s">
        <v>596</v>
      </c>
      <c r="C39" s="214">
        <v>25</v>
      </c>
      <c r="D39" s="214" t="s">
        <v>549</v>
      </c>
      <c r="E39" s="164">
        <f>+'Categoria Costos '!C133</f>
        <v>570000</v>
      </c>
      <c r="F39" s="232"/>
      <c r="G39" s="214"/>
      <c r="H39" s="164">
        <f t="shared" si="4"/>
        <v>14250000</v>
      </c>
      <c r="X39" s="339"/>
    </row>
    <row r="40" spans="1:24" s="338" customFormat="1">
      <c r="B40" s="231" t="s">
        <v>297</v>
      </c>
      <c r="C40" s="214">
        <v>14</v>
      </c>
      <c r="D40" s="214" t="s">
        <v>549</v>
      </c>
      <c r="E40" s="164">
        <f>+'Categoria Costos '!C252</f>
        <v>20000000</v>
      </c>
      <c r="F40" s="232"/>
      <c r="G40" s="214"/>
      <c r="H40" s="164">
        <f t="shared" si="4"/>
        <v>280000000</v>
      </c>
      <c r="X40" s="339"/>
    </row>
    <row r="41" spans="1:24" s="338" customFormat="1">
      <c r="B41" s="231" t="s">
        <v>571</v>
      </c>
      <c r="C41" s="214">
        <v>7</v>
      </c>
      <c r="D41" s="214" t="s">
        <v>549</v>
      </c>
      <c r="E41" s="164">
        <f>+'Categoria Costos '!D51</f>
        <v>7589549</v>
      </c>
      <c r="F41" s="232">
        <v>0.5</v>
      </c>
      <c r="G41" s="214">
        <v>12</v>
      </c>
      <c r="H41" s="164">
        <f>C41*E41*F41*G41</f>
        <v>318761058</v>
      </c>
      <c r="X41" s="339"/>
    </row>
    <row r="42" spans="1:24" s="338" customFormat="1">
      <c r="B42" s="231" t="s">
        <v>572</v>
      </c>
      <c r="C42" s="214">
        <v>4</v>
      </c>
      <c r="D42" s="214" t="s">
        <v>549</v>
      </c>
      <c r="E42" s="164">
        <f>+'Categoria Costos '!G51+'Categoria Costos '!C89</f>
        <v>2481462.5</v>
      </c>
      <c r="F42" s="232"/>
      <c r="G42" s="214"/>
      <c r="H42" s="164">
        <f>C42*E42</f>
        <v>9925850</v>
      </c>
      <c r="X42" s="339"/>
    </row>
    <row r="43" spans="1:24" s="338" customFormat="1">
      <c r="B43" s="346" t="s">
        <v>726</v>
      </c>
      <c r="C43" s="348"/>
      <c r="D43" s="348"/>
      <c r="E43" s="347"/>
      <c r="F43" s="349"/>
      <c r="G43" s="214"/>
      <c r="H43" s="164" t="s">
        <v>573</v>
      </c>
      <c r="X43" s="339"/>
    </row>
    <row r="44" spans="1:24" ht="15">
      <c r="B44" s="318" t="s">
        <v>552</v>
      </c>
      <c r="C44" s="316"/>
      <c r="D44" s="316"/>
      <c r="E44" s="317"/>
      <c r="F44" s="332"/>
      <c r="G44" s="331"/>
      <c r="H44" s="330">
        <f>SUM(H35:H42)</f>
        <v>692336908</v>
      </c>
    </row>
    <row r="45" spans="1:24" s="327" customFormat="1" ht="101.1" customHeight="1">
      <c r="A45" s="313"/>
      <c r="B45" s="315" t="s">
        <v>1074</v>
      </c>
      <c r="C45" s="314"/>
      <c r="D45" s="314"/>
      <c r="E45" s="314"/>
      <c r="F45" s="314"/>
      <c r="G45" s="314"/>
      <c r="H45" s="314"/>
      <c r="I45" s="313"/>
    </row>
    <row r="47" spans="1:24">
      <c r="B47" s="325"/>
    </row>
    <row r="48" spans="1:24" ht="15">
      <c r="B48" s="1092" t="str">
        <f>+B10</f>
        <v>11.3. Fortalecimiento y consolidación del sistema de trazabilidad a lo largo de la cadena cárnica bovina.</v>
      </c>
      <c r="C48" s="1092"/>
      <c r="D48" s="1092"/>
      <c r="E48" s="1092"/>
      <c r="F48" s="1092"/>
      <c r="G48" s="1092"/>
      <c r="H48" s="1092"/>
    </row>
    <row r="49" spans="2:9" ht="15">
      <c r="B49" s="318" t="s">
        <v>544</v>
      </c>
      <c r="C49" s="318" t="s">
        <v>300</v>
      </c>
      <c r="D49" s="318" t="s">
        <v>507</v>
      </c>
      <c r="E49" s="318" t="s">
        <v>190</v>
      </c>
      <c r="F49" s="283" t="s">
        <v>545</v>
      </c>
      <c r="G49" s="318" t="s">
        <v>546</v>
      </c>
      <c r="H49" s="318" t="s">
        <v>547</v>
      </c>
    </row>
    <row r="50" spans="2:9">
      <c r="B50" s="319" t="s">
        <v>548</v>
      </c>
      <c r="C50" s="319">
        <v>2</v>
      </c>
      <c r="D50" s="319" t="s">
        <v>549</v>
      </c>
      <c r="E50" s="268">
        <f>+'Categoria Costos '!C130</f>
        <v>1000000</v>
      </c>
      <c r="F50" s="320"/>
      <c r="G50" s="324"/>
      <c r="H50" s="268">
        <f>+C50*E50</f>
        <v>2000000</v>
      </c>
    </row>
    <row r="51" spans="2:9">
      <c r="B51" s="319" t="s">
        <v>550</v>
      </c>
      <c r="C51" s="319">
        <v>25</v>
      </c>
      <c r="D51" s="319" t="s">
        <v>549</v>
      </c>
      <c r="E51" s="268">
        <f>+'Categoria Costos '!C137</f>
        <v>100000</v>
      </c>
      <c r="F51" s="320"/>
      <c r="G51" s="324"/>
      <c r="H51" s="268">
        <f t="shared" ref="H51:H59" si="5">+C51*E51</f>
        <v>2500000</v>
      </c>
    </row>
    <row r="52" spans="2:9">
      <c r="B52" s="231" t="s">
        <v>565</v>
      </c>
      <c r="C52" s="319">
        <v>1</v>
      </c>
      <c r="D52" s="319" t="s">
        <v>549</v>
      </c>
      <c r="E52" s="268">
        <f>+'Categoria Costos '!C131</f>
        <v>5000000</v>
      </c>
      <c r="F52" s="320"/>
      <c r="G52" s="324"/>
      <c r="H52" s="268">
        <f t="shared" si="5"/>
        <v>5000000</v>
      </c>
    </row>
    <row r="53" spans="2:9">
      <c r="B53" s="231" t="s">
        <v>566</v>
      </c>
      <c r="C53" s="319">
        <v>1</v>
      </c>
      <c r="D53" s="319" t="s">
        <v>549</v>
      </c>
      <c r="E53" s="268">
        <f>+'Categoria Costos '!C132</f>
        <v>5700000</v>
      </c>
      <c r="F53" s="320"/>
      <c r="G53" s="324"/>
      <c r="H53" s="268">
        <f t="shared" si="5"/>
        <v>5700000</v>
      </c>
    </row>
    <row r="54" spans="2:9">
      <c r="B54" s="231" t="s">
        <v>596</v>
      </c>
      <c r="C54" s="319">
        <v>7</v>
      </c>
      <c r="D54" s="319" t="s">
        <v>549</v>
      </c>
      <c r="E54" s="268">
        <f>+'Categoria Costos '!C133</f>
        <v>570000</v>
      </c>
      <c r="F54" s="320"/>
      <c r="G54" s="324"/>
      <c r="H54" s="268">
        <f t="shared" si="5"/>
        <v>3990000</v>
      </c>
    </row>
    <row r="55" spans="2:9">
      <c r="B55" s="269" t="s">
        <v>639</v>
      </c>
      <c r="C55" s="269">
        <v>50</v>
      </c>
      <c r="D55" s="269" t="s">
        <v>568</v>
      </c>
      <c r="E55" s="268">
        <f>+'Categoria Costos '!C136</f>
        <v>6000000</v>
      </c>
      <c r="F55" s="270"/>
      <c r="G55" s="269"/>
      <c r="H55" s="268">
        <f t="shared" si="5"/>
        <v>300000000</v>
      </c>
    </row>
    <row r="56" spans="2:9">
      <c r="B56" s="319" t="s">
        <v>558</v>
      </c>
      <c r="C56" s="319">
        <v>50</v>
      </c>
      <c r="D56" s="319" t="s">
        <v>568</v>
      </c>
      <c r="E56" s="268">
        <f>+'Categoria Costos '!D408</f>
        <v>9000000</v>
      </c>
      <c r="F56" s="320"/>
      <c r="G56" s="324"/>
      <c r="H56" s="268">
        <f t="shared" si="5"/>
        <v>450000000</v>
      </c>
    </row>
    <row r="57" spans="2:9">
      <c r="B57" s="319" t="s">
        <v>559</v>
      </c>
      <c r="C57" s="319">
        <v>50</v>
      </c>
      <c r="D57" s="319" t="s">
        <v>662</v>
      </c>
      <c r="E57" s="268">
        <f>+'Categoria Costos '!D409</f>
        <v>2700000</v>
      </c>
      <c r="F57" s="320"/>
      <c r="G57" s="324"/>
      <c r="H57" s="268">
        <f t="shared" si="5"/>
        <v>135000000</v>
      </c>
    </row>
    <row r="58" spans="2:9">
      <c r="B58" s="319" t="s">
        <v>716</v>
      </c>
      <c r="C58" s="319">
        <v>7</v>
      </c>
      <c r="D58" s="319" t="s">
        <v>549</v>
      </c>
      <c r="E58" s="268">
        <f>+'Categoria Costos '!C248</f>
        <v>140000000</v>
      </c>
      <c r="F58" s="320"/>
      <c r="G58" s="324"/>
      <c r="H58" s="268">
        <f t="shared" si="5"/>
        <v>980000000</v>
      </c>
    </row>
    <row r="59" spans="2:9">
      <c r="B59" s="319" t="s">
        <v>579</v>
      </c>
      <c r="C59" s="319">
        <v>14</v>
      </c>
      <c r="D59" s="319" t="s">
        <v>549</v>
      </c>
      <c r="E59" s="268">
        <f>+'Categoria Costos '!C247</f>
        <v>75000000</v>
      </c>
      <c r="F59" s="320"/>
      <c r="G59" s="324"/>
      <c r="H59" s="268">
        <f t="shared" si="5"/>
        <v>1050000000</v>
      </c>
    </row>
    <row r="60" spans="2:9">
      <c r="B60" s="319" t="s">
        <v>571</v>
      </c>
      <c r="C60" s="319">
        <v>7</v>
      </c>
      <c r="D60" s="319" t="s">
        <v>549</v>
      </c>
      <c r="E60" s="268">
        <f>+'Categoria Costos '!D17</f>
        <v>7589549</v>
      </c>
      <c r="F60" s="320">
        <v>0.5</v>
      </c>
      <c r="G60" s="324">
        <v>12</v>
      </c>
      <c r="H60" s="268">
        <f>+C60*E60*F60*G60</f>
        <v>318761058</v>
      </c>
    </row>
    <row r="61" spans="2:9">
      <c r="B61" s="319" t="s">
        <v>572</v>
      </c>
      <c r="C61" s="319">
        <v>14</v>
      </c>
      <c r="D61" s="319" t="s">
        <v>549</v>
      </c>
      <c r="E61" s="268">
        <f>+'Categoria Costos '!C89+'Categoria Costos '!G51</f>
        <v>2481462.5</v>
      </c>
      <c r="F61" s="320"/>
      <c r="G61" s="324"/>
      <c r="H61" s="268">
        <f>+C61*E61</f>
        <v>34740475</v>
      </c>
    </row>
    <row r="62" spans="2:9" ht="15">
      <c r="B62" s="319" t="s">
        <v>698</v>
      </c>
      <c r="C62" s="319"/>
      <c r="D62" s="319"/>
      <c r="E62" s="268"/>
      <c r="F62" s="320"/>
      <c r="G62" s="324"/>
      <c r="H62" s="306" t="s">
        <v>573</v>
      </c>
      <c r="I62" s="273" t="s">
        <v>628</v>
      </c>
    </row>
    <row r="63" spans="2:9" ht="15">
      <c r="B63" s="318" t="s">
        <v>73</v>
      </c>
      <c r="C63" s="323"/>
      <c r="D63" s="323"/>
      <c r="E63" s="323"/>
      <c r="F63" s="322"/>
      <c r="G63" s="321"/>
      <c r="H63" s="273">
        <f>SUM(H50:H62)</f>
        <v>3287691533</v>
      </c>
      <c r="I63" s="334">
        <f>H63/12</f>
        <v>273974294.41666669</v>
      </c>
    </row>
    <row r="64" spans="2:9" ht="113.45" customHeight="1">
      <c r="B64" s="315" t="s">
        <v>1075</v>
      </c>
      <c r="C64" s="314"/>
      <c r="D64" s="314"/>
      <c r="E64" s="314"/>
      <c r="F64" s="314"/>
      <c r="G64" s="314"/>
      <c r="H64" s="314"/>
    </row>
    <row r="67" spans="2:9">
      <c r="B67" s="1092" t="str">
        <f>+B11</f>
        <v>11.4. Promoción de acciones que contribuyan a formalizar el beneficio bovino y el procesamiento de carne.</v>
      </c>
      <c r="C67" s="1088"/>
      <c r="D67" s="1088"/>
      <c r="E67" s="1088"/>
      <c r="F67" s="1088"/>
      <c r="G67" s="1088"/>
      <c r="H67" s="1088"/>
    </row>
    <row r="68" spans="2:9" ht="15">
      <c r="B68" s="318" t="s">
        <v>544</v>
      </c>
      <c r="C68" s="318" t="s">
        <v>300</v>
      </c>
      <c r="D68" s="318" t="s">
        <v>507</v>
      </c>
      <c r="E68" s="318" t="s">
        <v>190</v>
      </c>
      <c r="F68" s="318" t="s">
        <v>545</v>
      </c>
      <c r="G68" s="318" t="s">
        <v>546</v>
      </c>
      <c r="H68" s="318" t="s">
        <v>547</v>
      </c>
    </row>
    <row r="69" spans="2:9">
      <c r="B69" s="825" t="s">
        <v>548</v>
      </c>
      <c r="C69" s="825">
        <v>7</v>
      </c>
      <c r="D69" s="825" t="s">
        <v>549</v>
      </c>
      <c r="E69" s="640">
        <f>+'Categoria Costos '!C130</f>
        <v>1000000</v>
      </c>
      <c r="F69" s="826"/>
      <c r="G69" s="827"/>
      <c r="H69" s="640">
        <f>+C69*E69</f>
        <v>7000000</v>
      </c>
    </row>
    <row r="70" spans="2:9">
      <c r="B70" s="825" t="s">
        <v>550</v>
      </c>
      <c r="C70" s="825">
        <v>14</v>
      </c>
      <c r="D70" s="825" t="s">
        <v>549</v>
      </c>
      <c r="E70" s="640">
        <f>+'Categoria Costos '!C137</f>
        <v>100000</v>
      </c>
      <c r="F70" s="826"/>
      <c r="G70" s="827"/>
      <c r="H70" s="640">
        <f t="shared" ref="H70:H75" si="6">+C70*E70</f>
        <v>1400000</v>
      </c>
    </row>
    <row r="71" spans="2:9">
      <c r="B71" s="828" t="s">
        <v>565</v>
      </c>
      <c r="C71" s="825">
        <v>4</v>
      </c>
      <c r="D71" s="825" t="s">
        <v>549</v>
      </c>
      <c r="E71" s="640">
        <f>+'Categoria Costos '!C131</f>
        <v>5000000</v>
      </c>
      <c r="F71" s="826"/>
      <c r="G71" s="827"/>
      <c r="H71" s="640">
        <f>+C71*E71</f>
        <v>20000000</v>
      </c>
    </row>
    <row r="72" spans="2:9">
      <c r="B72" s="828" t="s">
        <v>566</v>
      </c>
      <c r="C72" s="825">
        <v>7</v>
      </c>
      <c r="D72" s="825" t="s">
        <v>549</v>
      </c>
      <c r="E72" s="640">
        <f>+'Categoria Costos '!C132</f>
        <v>5700000</v>
      </c>
      <c r="F72" s="826"/>
      <c r="G72" s="827"/>
      <c r="H72" s="640">
        <f t="shared" si="6"/>
        <v>39900000</v>
      </c>
    </row>
    <row r="73" spans="2:9">
      <c r="B73" s="828" t="s">
        <v>596</v>
      </c>
      <c r="C73" s="825">
        <v>14</v>
      </c>
      <c r="D73" s="825" t="s">
        <v>549</v>
      </c>
      <c r="E73" s="640">
        <f>+'Categoria Costos '!C133</f>
        <v>570000</v>
      </c>
      <c r="F73" s="826"/>
      <c r="G73" s="827"/>
      <c r="H73" s="640">
        <f t="shared" si="6"/>
        <v>7980000</v>
      </c>
    </row>
    <row r="74" spans="2:9">
      <c r="B74" s="828" t="s">
        <v>652</v>
      </c>
      <c r="C74" s="825">
        <v>4</v>
      </c>
      <c r="D74" s="825" t="s">
        <v>568</v>
      </c>
      <c r="E74" s="640">
        <f>+'Categoria Costos '!C368</f>
        <v>75000000</v>
      </c>
      <c r="F74" s="826"/>
      <c r="G74" s="827"/>
      <c r="H74" s="640">
        <f t="shared" si="6"/>
        <v>300000000</v>
      </c>
    </row>
    <row r="75" spans="2:9">
      <c r="B75" s="828" t="s">
        <v>713</v>
      </c>
      <c r="C75" s="825">
        <v>7</v>
      </c>
      <c r="D75" s="825" t="s">
        <v>549</v>
      </c>
      <c r="E75" s="640">
        <f>+'Categoria Costos '!C377</f>
        <v>55000000</v>
      </c>
      <c r="F75" s="826"/>
      <c r="G75" s="827"/>
      <c r="H75" s="640">
        <f t="shared" si="6"/>
        <v>385000000</v>
      </c>
    </row>
    <row r="76" spans="2:9">
      <c r="B76" s="829" t="s">
        <v>612</v>
      </c>
      <c r="C76" s="830">
        <v>50</v>
      </c>
      <c r="D76" s="830" t="s">
        <v>549</v>
      </c>
      <c r="E76" s="679">
        <f>'Categoria Costos '!H632</f>
        <v>5133152.4239999996</v>
      </c>
      <c r="F76" s="830"/>
      <c r="G76" s="830"/>
      <c r="H76" s="679">
        <f>C76*E76</f>
        <v>256657621.19999999</v>
      </c>
    </row>
    <row r="77" spans="2:9">
      <c r="B77" s="829" t="s">
        <v>727</v>
      </c>
      <c r="C77" s="830">
        <v>10</v>
      </c>
      <c r="D77" s="830" t="s">
        <v>549</v>
      </c>
      <c r="E77" s="679">
        <f>+'Categoria Costos '!H501</f>
        <v>17110508.080000002</v>
      </c>
      <c r="F77" s="830"/>
      <c r="G77" s="830"/>
      <c r="H77" s="679">
        <f>C77*E77</f>
        <v>171105080.80000001</v>
      </c>
    </row>
    <row r="78" spans="2:9">
      <c r="B78" s="828" t="s">
        <v>571</v>
      </c>
      <c r="C78" s="825">
        <v>7</v>
      </c>
      <c r="D78" s="825" t="s">
        <v>549</v>
      </c>
      <c r="E78" s="640">
        <f>+'Categoria Costos '!D51</f>
        <v>7589549</v>
      </c>
      <c r="F78" s="826">
        <v>0.5</v>
      </c>
      <c r="G78" s="827">
        <v>12</v>
      </c>
      <c r="H78" s="640">
        <f>+C78*E78*F78*G78</f>
        <v>318761058</v>
      </c>
    </row>
    <row r="79" spans="2:9">
      <c r="B79" s="825" t="s">
        <v>572</v>
      </c>
      <c r="C79" s="825">
        <v>14</v>
      </c>
      <c r="D79" s="825" t="s">
        <v>549</v>
      </c>
      <c r="E79" s="640">
        <f>+'Categoria Costos '!G51+'Categoria Costos '!C89</f>
        <v>2481462.5</v>
      </c>
      <c r="F79" s="826"/>
      <c r="G79" s="827"/>
      <c r="H79" s="640">
        <f>+C79*E79</f>
        <v>34740475</v>
      </c>
    </row>
    <row r="80" spans="2:9" ht="15">
      <c r="B80" s="825" t="s">
        <v>728</v>
      </c>
      <c r="C80" s="825"/>
      <c r="D80" s="825"/>
      <c r="E80" s="640"/>
      <c r="F80" s="831"/>
      <c r="G80" s="825"/>
      <c r="H80" s="832" t="s">
        <v>573</v>
      </c>
      <c r="I80" s="318" t="s">
        <v>628</v>
      </c>
    </row>
    <row r="81" spans="2:25" ht="15">
      <c r="B81" s="318" t="s">
        <v>552</v>
      </c>
      <c r="C81" s="316"/>
      <c r="D81" s="316"/>
      <c r="E81" s="317"/>
      <c r="F81" s="317"/>
      <c r="G81" s="316"/>
      <c r="H81" s="273">
        <f>SUM(H69:H79)</f>
        <v>1542544235</v>
      </c>
      <c r="I81" s="273">
        <f>H81/12</f>
        <v>128545352.91666667</v>
      </c>
    </row>
    <row r="82" spans="2:25" ht="185.25">
      <c r="B82" s="315" t="s">
        <v>1013</v>
      </c>
      <c r="C82" s="314"/>
      <c r="D82" s="314"/>
      <c r="E82" s="314"/>
      <c r="F82" s="314"/>
      <c r="G82" s="314"/>
      <c r="H82" s="314"/>
    </row>
    <row r="84" spans="2:25" s="777" customFormat="1" ht="15">
      <c r="Y84" s="780"/>
    </row>
    <row r="85" spans="2:25" s="779" customFormat="1" ht="15.75">
      <c r="B85" s="1093" t="s">
        <v>1040</v>
      </c>
      <c r="C85" s="1093"/>
      <c r="D85" s="1093"/>
      <c r="E85" s="1093"/>
      <c r="F85" s="1093"/>
      <c r="G85" s="1093"/>
      <c r="H85" s="1093"/>
      <c r="I85" s="781"/>
      <c r="X85" s="782"/>
    </row>
    <row r="86" spans="2:25" s="777" customFormat="1" ht="15.75">
      <c r="B86" s="778" t="s">
        <v>544</v>
      </c>
      <c r="C86" s="778" t="s">
        <v>300</v>
      </c>
      <c r="D86" s="778" t="s">
        <v>507</v>
      </c>
      <c r="E86" s="778" t="s">
        <v>190</v>
      </c>
      <c r="F86" s="783" t="s">
        <v>545</v>
      </c>
      <c r="G86" s="778" t="s">
        <v>546</v>
      </c>
      <c r="H86" s="778" t="s">
        <v>547</v>
      </c>
      <c r="X86" s="784"/>
    </row>
    <row r="87" spans="2:25" s="777" customFormat="1" ht="15">
      <c r="B87" s="927" t="s">
        <v>548</v>
      </c>
      <c r="C87" s="928">
        <v>7</v>
      </c>
      <c r="D87" s="928" t="s">
        <v>549</v>
      </c>
      <c r="E87" s="929">
        <v>1000000</v>
      </c>
      <c r="F87" s="930"/>
      <c r="G87" s="928"/>
      <c r="H87" s="929">
        <f>+C87*E87</f>
        <v>7000000</v>
      </c>
      <c r="X87" s="784"/>
    </row>
    <row r="88" spans="2:25" s="777" customFormat="1" ht="15">
      <c r="B88" s="927" t="s">
        <v>550</v>
      </c>
      <c r="C88" s="928">
        <v>25</v>
      </c>
      <c r="D88" s="928" t="s">
        <v>549</v>
      </c>
      <c r="E88" s="929">
        <v>100000</v>
      </c>
      <c r="F88" s="930"/>
      <c r="G88" s="928"/>
      <c r="H88" s="929">
        <f t="shared" ref="H88:H100" si="7">+C88*E88</f>
        <v>2500000</v>
      </c>
      <c r="X88" s="784"/>
    </row>
    <row r="89" spans="2:25" s="777" customFormat="1" ht="15">
      <c r="B89" s="927" t="s">
        <v>565</v>
      </c>
      <c r="C89" s="928">
        <v>4</v>
      </c>
      <c r="D89" s="928" t="s">
        <v>549</v>
      </c>
      <c r="E89" s="929">
        <v>5000000</v>
      </c>
      <c r="F89" s="930"/>
      <c r="G89" s="928"/>
      <c r="H89" s="929">
        <f t="shared" si="7"/>
        <v>20000000</v>
      </c>
      <c r="X89" s="784"/>
    </row>
    <row r="90" spans="2:25" s="777" customFormat="1" ht="15">
      <c r="B90" s="927" t="s">
        <v>566</v>
      </c>
      <c r="C90" s="928">
        <v>7</v>
      </c>
      <c r="D90" s="928" t="s">
        <v>549</v>
      </c>
      <c r="E90" s="929">
        <v>5700000</v>
      </c>
      <c r="F90" s="930"/>
      <c r="G90" s="928"/>
      <c r="H90" s="929">
        <f t="shared" si="7"/>
        <v>39900000</v>
      </c>
      <c r="X90" s="784"/>
    </row>
    <row r="91" spans="2:25" s="777" customFormat="1" ht="15">
      <c r="B91" s="927" t="s">
        <v>596</v>
      </c>
      <c r="C91" s="928">
        <v>25</v>
      </c>
      <c r="D91" s="928" t="s">
        <v>549</v>
      </c>
      <c r="E91" s="929">
        <v>570000</v>
      </c>
      <c r="F91" s="930"/>
      <c r="G91" s="928"/>
      <c r="H91" s="929">
        <f t="shared" si="7"/>
        <v>14250000</v>
      </c>
      <c r="X91" s="784"/>
    </row>
    <row r="92" spans="2:25" s="777" customFormat="1" ht="15">
      <c r="B92" s="927" t="s">
        <v>716</v>
      </c>
      <c r="C92" s="928">
        <v>1</v>
      </c>
      <c r="D92" s="928" t="s">
        <v>549</v>
      </c>
      <c r="E92" s="929">
        <v>140000000</v>
      </c>
      <c r="F92" s="930"/>
      <c r="G92" s="928"/>
      <c r="H92" s="929">
        <f t="shared" si="7"/>
        <v>140000000</v>
      </c>
      <c r="X92" s="784"/>
    </row>
    <row r="93" spans="2:25" s="777" customFormat="1" ht="15">
      <c r="B93" s="927" t="s">
        <v>579</v>
      </c>
      <c r="C93" s="928">
        <v>7</v>
      </c>
      <c r="D93" s="928" t="s">
        <v>549</v>
      </c>
      <c r="E93" s="929">
        <v>75000000</v>
      </c>
      <c r="F93" s="930"/>
      <c r="G93" s="928"/>
      <c r="H93" s="929">
        <f t="shared" si="7"/>
        <v>525000000</v>
      </c>
      <c r="X93" s="784"/>
    </row>
    <row r="94" spans="2:25" s="777" customFormat="1" ht="15">
      <c r="B94" s="931" t="s">
        <v>654</v>
      </c>
      <c r="C94" s="931">
        <v>25</v>
      </c>
      <c r="D94" s="931" t="s">
        <v>549</v>
      </c>
      <c r="E94" s="932">
        <v>6000000</v>
      </c>
      <c r="F94" s="930"/>
      <c r="G94" s="931"/>
      <c r="H94" s="929">
        <f t="shared" si="7"/>
        <v>150000000</v>
      </c>
      <c r="X94" s="784"/>
    </row>
    <row r="95" spans="2:25" s="777" customFormat="1" ht="15">
      <c r="B95" s="933" t="s">
        <v>558</v>
      </c>
      <c r="C95" s="931">
        <v>25</v>
      </c>
      <c r="D95" s="934" t="s">
        <v>568</v>
      </c>
      <c r="E95" s="932">
        <v>6000000</v>
      </c>
      <c r="F95" s="930"/>
      <c r="G95" s="931"/>
      <c r="H95" s="929">
        <f t="shared" si="7"/>
        <v>150000000</v>
      </c>
      <c r="X95" s="784"/>
    </row>
    <row r="96" spans="2:25" s="777" customFormat="1" ht="15">
      <c r="B96" s="933" t="s">
        <v>559</v>
      </c>
      <c r="C96" s="931">
        <v>25</v>
      </c>
      <c r="D96" s="934" t="s">
        <v>568</v>
      </c>
      <c r="E96" s="932">
        <v>9000000</v>
      </c>
      <c r="F96" s="930"/>
      <c r="G96" s="931"/>
      <c r="H96" s="929">
        <f t="shared" si="7"/>
        <v>225000000</v>
      </c>
      <c r="X96" s="784"/>
    </row>
    <row r="97" spans="2:24" s="777" customFormat="1" ht="15">
      <c r="B97" s="933" t="s">
        <v>560</v>
      </c>
      <c r="C97" s="931">
        <v>25</v>
      </c>
      <c r="D97" s="931" t="s">
        <v>620</v>
      </c>
      <c r="E97" s="932">
        <v>2700000</v>
      </c>
      <c r="F97" s="930"/>
      <c r="G97" s="931"/>
      <c r="H97" s="929">
        <f t="shared" si="7"/>
        <v>67500000</v>
      </c>
      <c r="X97" s="784"/>
    </row>
    <row r="98" spans="2:24" s="777" customFormat="1" ht="15">
      <c r="B98" s="933" t="s">
        <v>569</v>
      </c>
      <c r="C98" s="931">
        <v>25</v>
      </c>
      <c r="D98" s="931" t="s">
        <v>620</v>
      </c>
      <c r="E98" s="932">
        <v>1500000</v>
      </c>
      <c r="F98" s="930"/>
      <c r="G98" s="931"/>
      <c r="H98" s="929">
        <f t="shared" si="7"/>
        <v>37500000</v>
      </c>
      <c r="X98" s="784"/>
    </row>
    <row r="99" spans="2:24" s="777" customFormat="1" ht="15">
      <c r="B99" s="933" t="s">
        <v>637</v>
      </c>
      <c r="C99" s="935">
        <f>C98</f>
        <v>25</v>
      </c>
      <c r="D99" s="931" t="s">
        <v>620</v>
      </c>
      <c r="E99" s="932">
        <v>450000</v>
      </c>
      <c r="F99" s="930"/>
      <c r="G99" s="931"/>
      <c r="H99" s="929">
        <f t="shared" si="7"/>
        <v>11250000</v>
      </c>
      <c r="X99" s="784"/>
    </row>
    <row r="100" spans="2:24" s="777" customFormat="1" ht="15">
      <c r="B100" s="933" t="s">
        <v>636</v>
      </c>
      <c r="C100" s="935">
        <f>C98</f>
        <v>25</v>
      </c>
      <c r="D100" s="934" t="s">
        <v>620</v>
      </c>
      <c r="E100" s="932">
        <v>3000000</v>
      </c>
      <c r="F100" s="930"/>
      <c r="G100" s="931"/>
      <c r="H100" s="929">
        <f t="shared" si="7"/>
        <v>75000000</v>
      </c>
      <c r="X100" s="784"/>
    </row>
    <row r="101" spans="2:24" s="777" customFormat="1" ht="15.75">
      <c r="B101" s="933" t="s">
        <v>630</v>
      </c>
      <c r="C101" s="935">
        <v>25</v>
      </c>
      <c r="D101" s="934" t="s">
        <v>549</v>
      </c>
      <c r="E101" s="932">
        <v>2732236</v>
      </c>
      <c r="F101" s="930">
        <v>1</v>
      </c>
      <c r="G101" s="931">
        <v>10</v>
      </c>
      <c r="H101" s="932">
        <f>+C101*E101*F101*G101</f>
        <v>683059000</v>
      </c>
      <c r="I101" s="785"/>
      <c r="X101" s="784"/>
    </row>
    <row r="102" spans="2:24" s="777" customFormat="1" ht="15.75">
      <c r="B102" s="933" t="s">
        <v>629</v>
      </c>
      <c r="C102" s="935">
        <v>25</v>
      </c>
      <c r="D102" s="934" t="s">
        <v>549</v>
      </c>
      <c r="E102" s="932">
        <v>1485571</v>
      </c>
      <c r="F102" s="930"/>
      <c r="G102" s="936">
        <v>10</v>
      </c>
      <c r="H102" s="937">
        <f>+C102*E102*G102</f>
        <v>371392750</v>
      </c>
      <c r="I102" s="785"/>
      <c r="X102" s="784"/>
    </row>
    <row r="103" spans="2:24" s="777" customFormat="1" ht="15.75">
      <c r="B103" s="938" t="s">
        <v>712</v>
      </c>
      <c r="C103" s="938"/>
      <c r="D103" s="938"/>
      <c r="E103" s="939"/>
      <c r="F103" s="940"/>
      <c r="G103" s="941"/>
      <c r="H103" s="942" t="s">
        <v>573</v>
      </c>
      <c r="I103" s="785"/>
    </row>
    <row r="104" spans="2:24" s="777" customFormat="1" ht="15.75">
      <c r="B104" s="943" t="s">
        <v>73</v>
      </c>
      <c r="C104" s="944"/>
      <c r="D104" s="944"/>
      <c r="E104" s="944"/>
      <c r="F104" s="945"/>
      <c r="G104" s="946"/>
      <c r="H104" s="947">
        <f>SUM(H87:H103)</f>
        <v>2519351750</v>
      </c>
      <c r="I104" s="785"/>
      <c r="J104" s="779"/>
    </row>
    <row r="105" spans="2:24" s="779" customFormat="1" ht="141" customHeight="1">
      <c r="B105" s="948" t="s">
        <v>1082</v>
      </c>
      <c r="C105" s="949"/>
      <c r="D105" s="949"/>
      <c r="E105" s="949"/>
      <c r="F105" s="949"/>
      <c r="G105" s="950"/>
      <c r="H105" s="950"/>
      <c r="I105" s="785"/>
    </row>
  </sheetData>
  <sheetProtection password="E983" sheet="1" objects="1" scenarios="1" selectLockedCells="1" selectUnlockedCells="1"/>
  <mergeCells count="5">
    <mergeCell ref="B16:H16"/>
    <mergeCell ref="B33:H33"/>
    <mergeCell ref="B48:H48"/>
    <mergeCell ref="B67:H67"/>
    <mergeCell ref="B85:H8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3"/>
  <sheetViews>
    <sheetView showGridLines="0" zoomScale="90" zoomScaleNormal="90" workbookViewId="0">
      <selection sqref="A1:XFD1048576"/>
    </sheetView>
  </sheetViews>
  <sheetFormatPr baseColWidth="10" defaultColWidth="10" defaultRowHeight="14.25"/>
  <cols>
    <col min="1" max="1" width="0.75" style="892" customWidth="1"/>
    <col min="2" max="2" width="21.125" style="892" customWidth="1"/>
    <col min="3" max="3" width="16.875" style="892" customWidth="1"/>
    <col min="4" max="4" width="11.5" style="892" customWidth="1"/>
    <col min="5" max="5" width="10.375" style="892" customWidth="1"/>
    <col min="6" max="6" width="12.625" style="892" customWidth="1"/>
    <col min="7" max="7" width="12.125" style="892" customWidth="1"/>
    <col min="8" max="8" width="12" style="892" customWidth="1"/>
    <col min="9" max="9" width="11.25" style="892" customWidth="1"/>
    <col min="10" max="14" width="7.625" style="892" customWidth="1"/>
    <col min="15" max="15" width="11.125" style="892" customWidth="1"/>
    <col min="16" max="16" width="15.25" style="892" customWidth="1"/>
    <col min="17" max="17" width="17.625" style="892" customWidth="1"/>
    <col min="18" max="18" width="2.75" style="893" customWidth="1"/>
    <col min="19" max="19" width="5.125" style="893" bestFit="1" customWidth="1"/>
    <col min="20" max="22" width="2.625" style="893" customWidth="1"/>
    <col min="23" max="26" width="10.25" style="893" bestFit="1" customWidth="1"/>
    <col min="27" max="16384" width="10" style="893"/>
  </cols>
  <sheetData>
    <row r="1" spans="1:26" ht="15" customHeight="1">
      <c r="B1" s="988"/>
      <c r="C1" s="989"/>
      <c r="D1" s="989"/>
      <c r="E1" s="994" t="s">
        <v>77</v>
      </c>
      <c r="F1" s="995"/>
      <c r="G1" s="995"/>
      <c r="H1" s="995"/>
      <c r="I1" s="995"/>
      <c r="J1" s="995"/>
      <c r="K1" s="995"/>
      <c r="L1" s="995"/>
      <c r="M1" s="995"/>
      <c r="N1" s="995"/>
      <c r="O1" s="995"/>
      <c r="P1" s="996"/>
      <c r="Q1" s="997"/>
    </row>
    <row r="2" spans="1:26">
      <c r="B2" s="990"/>
      <c r="C2" s="991"/>
      <c r="D2" s="991"/>
      <c r="E2" s="995"/>
      <c r="F2" s="995"/>
      <c r="G2" s="995"/>
      <c r="H2" s="995"/>
      <c r="I2" s="995"/>
      <c r="J2" s="995"/>
      <c r="K2" s="995"/>
      <c r="L2" s="995"/>
      <c r="M2" s="995"/>
      <c r="N2" s="995"/>
      <c r="O2" s="995"/>
      <c r="P2" s="996"/>
      <c r="Q2" s="997"/>
    </row>
    <row r="3" spans="1:26" ht="28.5" customHeight="1">
      <c r="B3" s="992"/>
      <c r="C3" s="993"/>
      <c r="D3" s="993"/>
      <c r="E3" s="995"/>
      <c r="F3" s="995"/>
      <c r="G3" s="995"/>
      <c r="H3" s="995"/>
      <c r="I3" s="995"/>
      <c r="J3" s="995"/>
      <c r="K3" s="995"/>
      <c r="L3" s="995"/>
      <c r="M3" s="995"/>
      <c r="N3" s="995"/>
      <c r="O3" s="995"/>
      <c r="P3" s="996"/>
      <c r="Q3" s="997"/>
    </row>
    <row r="4" spans="1:26" ht="28.5" customHeight="1">
      <c r="B4" s="894"/>
      <c r="C4" s="894"/>
      <c r="D4" s="894"/>
      <c r="E4" s="895"/>
      <c r="F4" s="895"/>
      <c r="G4" s="895"/>
      <c r="H4" s="895"/>
      <c r="I4" s="895"/>
      <c r="J4" s="895"/>
      <c r="K4" s="895"/>
      <c r="L4" s="895"/>
      <c r="M4" s="895"/>
      <c r="N4" s="895"/>
      <c r="O4" s="895"/>
      <c r="P4" s="894"/>
      <c r="Q4" s="894"/>
    </row>
    <row r="5" spans="1:26" ht="50.1" customHeight="1">
      <c r="B5" s="984" t="s">
        <v>42</v>
      </c>
      <c r="C5" s="985"/>
      <c r="D5" s="985"/>
      <c r="E5" s="986" t="s">
        <v>78</v>
      </c>
      <c r="F5" s="987"/>
      <c r="G5" s="987"/>
      <c r="H5" s="987"/>
      <c r="I5" s="987"/>
      <c r="J5" s="987"/>
      <c r="K5" s="987"/>
      <c r="L5" s="987"/>
      <c r="M5" s="987"/>
      <c r="N5" s="987"/>
      <c r="O5" s="987"/>
      <c r="P5" s="894"/>
      <c r="Q5" s="894"/>
    </row>
    <row r="6" spans="1:26" ht="69" customHeight="1">
      <c r="B6" s="984" t="s">
        <v>745</v>
      </c>
      <c r="C6" s="985"/>
      <c r="D6" s="985"/>
      <c r="E6" s="986" t="s">
        <v>540</v>
      </c>
      <c r="F6" s="987"/>
      <c r="G6" s="987"/>
      <c r="H6" s="987"/>
      <c r="I6" s="987"/>
      <c r="J6" s="987"/>
      <c r="K6" s="987"/>
      <c r="L6" s="987"/>
      <c r="M6" s="987"/>
      <c r="N6" s="987"/>
      <c r="O6" s="987"/>
      <c r="P6" s="894"/>
      <c r="Q6" s="894"/>
    </row>
    <row r="7" spans="1:26" ht="78.599999999999994" customHeight="1">
      <c r="B7" s="984" t="s">
        <v>79</v>
      </c>
      <c r="C7" s="985"/>
      <c r="D7" s="985"/>
      <c r="E7" s="986" t="s">
        <v>80</v>
      </c>
      <c r="F7" s="987"/>
      <c r="G7" s="987"/>
      <c r="H7" s="987"/>
      <c r="I7" s="987"/>
      <c r="J7" s="987"/>
      <c r="K7" s="987"/>
      <c r="L7" s="987"/>
      <c r="M7" s="987"/>
      <c r="N7" s="987"/>
      <c r="O7" s="987"/>
      <c r="P7" s="894"/>
      <c r="Q7" s="894"/>
    </row>
    <row r="8" spans="1:26" ht="87" customHeight="1">
      <c r="B8" s="984" t="s">
        <v>81</v>
      </c>
      <c r="C8" s="985"/>
      <c r="D8" s="985"/>
      <c r="E8" s="986" t="s">
        <v>746</v>
      </c>
      <c r="F8" s="987"/>
      <c r="G8" s="987"/>
      <c r="H8" s="987"/>
      <c r="I8" s="987"/>
      <c r="J8" s="987"/>
      <c r="K8" s="987"/>
      <c r="L8" s="987"/>
      <c r="M8" s="987"/>
      <c r="N8" s="987"/>
      <c r="O8" s="987"/>
      <c r="P8" s="894"/>
      <c r="Q8" s="894"/>
    </row>
    <row r="9" spans="1:26" ht="219.95" customHeight="1">
      <c r="B9" s="984" t="s">
        <v>82</v>
      </c>
      <c r="C9" s="985"/>
      <c r="D9" s="985"/>
      <c r="E9" s="986" t="s">
        <v>541</v>
      </c>
      <c r="F9" s="987"/>
      <c r="G9" s="987"/>
      <c r="H9" s="987"/>
      <c r="I9" s="987"/>
      <c r="J9" s="987"/>
      <c r="K9" s="987"/>
      <c r="L9" s="987"/>
      <c r="M9" s="987"/>
      <c r="N9" s="987"/>
      <c r="O9" s="987"/>
      <c r="P9" s="894"/>
      <c r="Q9" s="894"/>
    </row>
    <row r="10" spans="1:26" s="865" customFormat="1" ht="105.95" customHeight="1">
      <c r="A10" s="896"/>
      <c r="B10" s="984" t="s">
        <v>83</v>
      </c>
      <c r="C10" s="985"/>
      <c r="D10" s="985"/>
      <c r="E10" s="1008" t="s">
        <v>84</v>
      </c>
      <c r="F10" s="1009"/>
      <c r="G10" s="1009"/>
      <c r="H10" s="1009"/>
      <c r="I10" s="1009"/>
      <c r="J10" s="1009"/>
      <c r="K10" s="1009"/>
      <c r="L10" s="1009"/>
      <c r="M10" s="1009"/>
      <c r="N10" s="1009"/>
      <c r="O10" s="1009"/>
      <c r="P10" s="897"/>
      <c r="Q10" s="897"/>
    </row>
    <row r="11" spans="1:26" ht="39.6" customHeight="1">
      <c r="B11" s="894"/>
      <c r="C11" s="894"/>
      <c r="D11" s="894"/>
      <c r="E11" s="898"/>
      <c r="F11" s="898"/>
      <c r="G11" s="898"/>
      <c r="H11" s="898"/>
      <c r="I11" s="898"/>
      <c r="J11" s="898"/>
      <c r="K11" s="898"/>
      <c r="L11" s="898"/>
      <c r="M11" s="898"/>
      <c r="N11" s="898"/>
      <c r="O11" s="898"/>
      <c r="P11" s="894"/>
      <c r="Q11" s="894"/>
    </row>
    <row r="12" spans="1:26" ht="20.100000000000001" customHeight="1">
      <c r="B12" s="1010" t="s">
        <v>85</v>
      </c>
      <c r="C12" s="1011"/>
      <c r="D12" s="1011"/>
      <c r="E12" s="1011"/>
      <c r="F12" s="1011"/>
      <c r="G12" s="1011"/>
      <c r="H12" s="1011"/>
      <c r="I12" s="1011"/>
      <c r="J12" s="1011"/>
      <c r="K12" s="1011"/>
      <c r="L12" s="1011"/>
      <c r="M12" s="1011"/>
      <c r="N12" s="1011"/>
      <c r="O12" s="1011"/>
      <c r="P12" s="894"/>
      <c r="Q12" s="894"/>
    </row>
    <row r="14" spans="1:26" ht="48" customHeight="1">
      <c r="B14" s="1012" t="s">
        <v>86</v>
      </c>
      <c r="C14" s="1013"/>
      <c r="D14" s="1013"/>
      <c r="E14" s="1014" t="s">
        <v>119</v>
      </c>
      <c r="F14" s="1015"/>
      <c r="G14" s="1015"/>
      <c r="H14" s="1015"/>
      <c r="I14" s="1015"/>
      <c r="J14" s="1015"/>
      <c r="K14" s="1015"/>
      <c r="L14" s="1015"/>
      <c r="M14" s="1015"/>
      <c r="N14" s="1015"/>
      <c r="O14" s="1016"/>
      <c r="P14" s="893"/>
      <c r="Q14" s="893"/>
    </row>
    <row r="15" spans="1:26" ht="26.1" customHeight="1">
      <c r="B15" s="998" t="s">
        <v>87</v>
      </c>
      <c r="C15" s="999"/>
      <c r="D15" s="999"/>
      <c r="E15" s="1017" t="s">
        <v>88</v>
      </c>
      <c r="F15" s="1018"/>
      <c r="G15" s="1018"/>
      <c r="H15" s="1018"/>
      <c r="I15" s="1018"/>
      <c r="J15" s="1018"/>
      <c r="K15" s="1018"/>
      <c r="L15" s="1018"/>
      <c r="M15" s="1018"/>
      <c r="N15" s="1018"/>
      <c r="O15" s="980"/>
      <c r="P15" s="893"/>
      <c r="Q15" s="893"/>
    </row>
    <row r="16" spans="1:26" ht="136.5" customHeight="1">
      <c r="A16" s="896"/>
      <c r="B16" s="998" t="s">
        <v>89</v>
      </c>
      <c r="C16" s="999"/>
      <c r="D16" s="999"/>
      <c r="E16" s="1000" t="s">
        <v>747</v>
      </c>
      <c r="F16" s="1001"/>
      <c r="G16" s="1001"/>
      <c r="H16" s="1001"/>
      <c r="I16" s="1001"/>
      <c r="J16" s="1001"/>
      <c r="K16" s="1001"/>
      <c r="L16" s="1001"/>
      <c r="M16" s="1001"/>
      <c r="N16" s="1001"/>
      <c r="O16" s="1002"/>
      <c r="P16" s="893"/>
      <c r="Q16" s="893"/>
      <c r="Y16" s="899"/>
      <c r="Z16" s="899"/>
    </row>
    <row r="17" spans="1:17">
      <c r="A17" s="896"/>
      <c r="B17" s="1003" t="s">
        <v>90</v>
      </c>
      <c r="C17" s="1004"/>
      <c r="D17" s="1004"/>
      <c r="E17" s="1004"/>
      <c r="F17" s="1004"/>
      <c r="G17" s="1004"/>
      <c r="H17" s="1004"/>
      <c r="I17" s="1004"/>
      <c r="J17" s="1004"/>
      <c r="K17" s="1004"/>
      <c r="L17" s="1004"/>
      <c r="M17" s="1004"/>
      <c r="N17" s="1004"/>
      <c r="O17" s="1005"/>
      <c r="P17" s="893"/>
      <c r="Q17" s="893"/>
    </row>
    <row r="18" spans="1:17">
      <c r="A18" s="896"/>
      <c r="B18" s="900"/>
      <c r="G18" s="901"/>
      <c r="H18" s="901"/>
      <c r="I18" s="901"/>
      <c r="J18" s="901"/>
      <c r="K18" s="901"/>
      <c r="L18" s="901"/>
      <c r="M18" s="901"/>
      <c r="N18" s="901"/>
      <c r="O18" s="899"/>
      <c r="P18" s="893"/>
      <c r="Q18" s="893"/>
    </row>
    <row r="19" spans="1:17">
      <c r="A19" s="896"/>
      <c r="B19" s="1006"/>
      <c r="C19" s="1007"/>
      <c r="D19" s="1007"/>
      <c r="E19" s="1007"/>
      <c r="F19" s="1007"/>
      <c r="G19" s="1007"/>
      <c r="H19" s="1007"/>
      <c r="I19" s="1007"/>
      <c r="J19" s="1007"/>
      <c r="K19" s="1007"/>
      <c r="L19" s="1007"/>
      <c r="M19" s="1007"/>
      <c r="N19" s="1007"/>
      <c r="O19" s="1007"/>
      <c r="P19" s="893"/>
      <c r="Q19" s="893"/>
    </row>
    <row r="20" spans="1:17">
      <c r="A20" s="896"/>
      <c r="B20" s="1007"/>
      <c r="C20" s="1007"/>
      <c r="D20" s="1007"/>
      <c r="E20" s="1007"/>
      <c r="F20" s="1007"/>
      <c r="G20" s="1007"/>
      <c r="H20" s="1007"/>
      <c r="I20" s="1007"/>
      <c r="J20" s="1007"/>
      <c r="K20" s="1007"/>
      <c r="L20" s="1007"/>
      <c r="M20" s="1007"/>
      <c r="N20" s="1007"/>
      <c r="O20" s="1007"/>
      <c r="P20" s="893"/>
      <c r="Q20" s="893"/>
    </row>
    <row r="21" spans="1:17">
      <c r="A21" s="896"/>
      <c r="B21" s="1007"/>
      <c r="C21" s="1007"/>
      <c r="D21" s="1007"/>
      <c r="E21" s="1007"/>
      <c r="F21" s="1007"/>
      <c r="G21" s="1007"/>
      <c r="H21" s="1007"/>
      <c r="I21" s="1007"/>
      <c r="J21" s="1007"/>
      <c r="K21" s="1007"/>
      <c r="L21" s="1007"/>
      <c r="M21" s="1007"/>
      <c r="N21" s="1007"/>
      <c r="O21" s="1007"/>
      <c r="P21" s="893"/>
      <c r="Q21" s="893"/>
    </row>
    <row r="22" spans="1:17">
      <c r="A22" s="896"/>
      <c r="B22" s="902"/>
      <c r="C22" s="902"/>
      <c r="D22" s="902"/>
      <c r="E22" s="902"/>
      <c r="F22" s="902"/>
      <c r="G22" s="902"/>
      <c r="H22" s="902"/>
      <c r="I22" s="902"/>
      <c r="J22" s="902"/>
      <c r="K22" s="902"/>
      <c r="L22" s="902"/>
      <c r="M22" s="902"/>
      <c r="N22" s="902"/>
      <c r="O22" s="902"/>
      <c r="P22" s="893"/>
      <c r="Q22" s="893"/>
    </row>
    <row r="23" spans="1:17">
      <c r="A23" s="896"/>
      <c r="B23" s="903"/>
      <c r="G23" s="901"/>
      <c r="H23" s="901"/>
      <c r="I23" s="901"/>
      <c r="J23" s="901"/>
      <c r="K23" s="901"/>
      <c r="L23" s="901"/>
      <c r="M23" s="901"/>
      <c r="N23" s="901"/>
      <c r="O23" s="901"/>
      <c r="P23" s="893"/>
      <c r="Q23" s="893"/>
    </row>
  </sheetData>
  <sheetProtection password="E983" sheet="1" objects="1" scenarios="1" selectLockedCells="1" selectUnlockedCells="1"/>
  <mergeCells count="24">
    <mergeCell ref="B16:D16"/>
    <mergeCell ref="E16:O16"/>
    <mergeCell ref="B17:O17"/>
    <mergeCell ref="B19:O21"/>
    <mergeCell ref="B10:D10"/>
    <mergeCell ref="E10:O10"/>
    <mergeCell ref="B12:O12"/>
    <mergeCell ref="B14:D14"/>
    <mergeCell ref="E14:O14"/>
    <mergeCell ref="B15:D15"/>
    <mergeCell ref="E15:O15"/>
    <mergeCell ref="B7:D7"/>
    <mergeCell ref="E7:O7"/>
    <mergeCell ref="B8:D8"/>
    <mergeCell ref="E8:O8"/>
    <mergeCell ref="B9:D9"/>
    <mergeCell ref="E9:O9"/>
    <mergeCell ref="B6:D6"/>
    <mergeCell ref="E6:O6"/>
    <mergeCell ref="B1:D3"/>
    <mergeCell ref="E1:O3"/>
    <mergeCell ref="P1:Q3"/>
    <mergeCell ref="B5:D5"/>
    <mergeCell ref="E5:O5"/>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15"/>
  <sheetViews>
    <sheetView showGridLines="0" zoomScale="70" zoomScaleNormal="70" workbookViewId="0">
      <selection activeCell="B1" sqref="B1"/>
    </sheetView>
  </sheetViews>
  <sheetFormatPr baseColWidth="10" defaultColWidth="9.875" defaultRowHeight="14.25"/>
  <cols>
    <col min="1" max="1" width="6" style="687" customWidth="1"/>
    <col min="2" max="2" width="57.5" style="687" customWidth="1"/>
    <col min="3" max="3" width="18.125" style="687" customWidth="1"/>
    <col min="4" max="4" width="20.25" style="687" bestFit="1" customWidth="1"/>
    <col min="5" max="5" width="17.5" style="687" bestFit="1" customWidth="1"/>
    <col min="6" max="6" width="18.125" style="687" bestFit="1" customWidth="1"/>
    <col min="7" max="7" width="18.5" style="687" bestFit="1" customWidth="1"/>
    <col min="8" max="8" width="21.25" style="687" bestFit="1" customWidth="1"/>
    <col min="9" max="9" width="19.25" style="687" bestFit="1" customWidth="1"/>
    <col min="10" max="10" width="11.25" style="687" bestFit="1" customWidth="1"/>
    <col min="11" max="11" width="16.625" style="687" bestFit="1" customWidth="1"/>
    <col min="12" max="12" width="19.25" style="687" bestFit="1" customWidth="1"/>
    <col min="13" max="14" width="11.25" style="687" bestFit="1" customWidth="1"/>
    <col min="15" max="15" width="18.5" style="687" bestFit="1" customWidth="1"/>
    <col min="16" max="16" width="18.875" style="687" bestFit="1" customWidth="1"/>
    <col min="17" max="17" width="11.25" style="687" bestFit="1" customWidth="1"/>
    <col min="18" max="18" width="18.5" style="687" bestFit="1" customWidth="1"/>
    <col min="19" max="19" width="11.25" style="687" bestFit="1" customWidth="1"/>
    <col min="20" max="20" width="18.875" style="687" bestFit="1" customWidth="1"/>
    <col min="21" max="21" width="18.5" style="687" bestFit="1" customWidth="1"/>
    <col min="22" max="23" width="11.25" style="687" bestFit="1" customWidth="1"/>
    <col min="24" max="24" width="19.25" style="687" bestFit="1" customWidth="1"/>
    <col min="25" max="25" width="20.75" style="687" bestFit="1" customWidth="1"/>
    <col min="26" max="26" width="19.875" style="687" bestFit="1" customWidth="1"/>
    <col min="27" max="16384" width="9.875" style="687"/>
  </cols>
  <sheetData>
    <row r="2" spans="1:26" ht="15">
      <c r="B2" s="688" t="s">
        <v>601</v>
      </c>
    </row>
    <row r="3" spans="1:26" s="689" customFormat="1" ht="15">
      <c r="B3" s="690"/>
    </row>
    <row r="4" spans="1:26" ht="15">
      <c r="B4" s="691" t="str">
        <f>Portafolio!C28</f>
        <v>12. Fortalecimiento de los espacios de articulación y gestión de la cadena cárnica bovina.</v>
      </c>
      <c r="C4" s="692"/>
      <c r="D4" s="693"/>
      <c r="E4" s="689"/>
    </row>
    <row r="6" spans="1:26" ht="15">
      <c r="E6" s="694">
        <v>1</v>
      </c>
      <c r="F6" s="694">
        <v>2</v>
      </c>
      <c r="G6" s="694">
        <v>3</v>
      </c>
      <c r="H6" s="694">
        <v>4</v>
      </c>
      <c r="I6" s="694">
        <v>5</v>
      </c>
      <c r="J6" s="694">
        <v>6</v>
      </c>
      <c r="K6" s="694">
        <v>7</v>
      </c>
      <c r="L6" s="694">
        <v>8</v>
      </c>
      <c r="M6" s="694">
        <v>9</v>
      </c>
      <c r="N6" s="694">
        <v>10</v>
      </c>
      <c r="O6" s="694">
        <v>11</v>
      </c>
      <c r="P6" s="694">
        <v>12</v>
      </c>
      <c r="Q6" s="694">
        <v>13</v>
      </c>
      <c r="R6" s="694">
        <v>14</v>
      </c>
      <c r="S6" s="694">
        <v>15</v>
      </c>
      <c r="T6" s="694">
        <v>16</v>
      </c>
      <c r="U6" s="694">
        <v>17</v>
      </c>
      <c r="V6" s="694">
        <v>18</v>
      </c>
      <c r="W6" s="694">
        <v>19</v>
      </c>
      <c r="X6" s="694">
        <v>20</v>
      </c>
      <c r="Y6" s="694" t="s">
        <v>73</v>
      </c>
    </row>
    <row r="7" spans="1:26" s="696" customFormat="1" ht="30">
      <c r="A7" s="687"/>
      <c r="B7" s="694" t="s">
        <v>68</v>
      </c>
      <c r="C7" s="342" t="s">
        <v>1043</v>
      </c>
      <c r="D7" s="694" t="s">
        <v>543</v>
      </c>
      <c r="E7" s="695">
        <f>SUM(E8:E13)</f>
        <v>760820226</v>
      </c>
      <c r="F7" s="695">
        <f t="shared" ref="F7:Y7" si="0">SUM(F8:F13)</f>
        <v>3116123734.416667</v>
      </c>
      <c r="G7" s="695">
        <f t="shared" si="0"/>
        <v>1793615873</v>
      </c>
      <c r="H7" s="695">
        <f t="shared" si="0"/>
        <v>1793615873</v>
      </c>
      <c r="I7" s="695">
        <f t="shared" si="0"/>
        <v>2499870847</v>
      </c>
      <c r="J7" s="695">
        <f t="shared" si="0"/>
        <v>0</v>
      </c>
      <c r="K7" s="695">
        <f t="shared" si="0"/>
        <v>377179314</v>
      </c>
      <c r="L7" s="695">
        <f t="shared" si="0"/>
        <v>3270773066</v>
      </c>
      <c r="M7" s="695">
        <f t="shared" si="0"/>
        <v>0</v>
      </c>
      <c r="N7" s="695">
        <f t="shared" si="0"/>
        <v>0</v>
      </c>
      <c r="O7" s="695">
        <f t="shared" si="0"/>
        <v>2122691533</v>
      </c>
      <c r="P7" s="695">
        <f t="shared" si="0"/>
        <v>1525260847</v>
      </c>
      <c r="Q7" s="695">
        <f t="shared" si="0"/>
        <v>0</v>
      </c>
      <c r="R7" s="695">
        <f t="shared" si="0"/>
        <v>2122691533</v>
      </c>
      <c r="S7" s="695">
        <f t="shared" si="0"/>
        <v>0</v>
      </c>
      <c r="T7" s="695">
        <f t="shared" si="0"/>
        <v>1525260847</v>
      </c>
      <c r="U7" s="695">
        <f t="shared" si="0"/>
        <v>2122691533</v>
      </c>
      <c r="V7" s="695">
        <f t="shared" si="0"/>
        <v>0</v>
      </c>
      <c r="W7" s="695">
        <f t="shared" si="0"/>
        <v>0</v>
      </c>
      <c r="X7" s="695">
        <f t="shared" si="0"/>
        <v>3647952380</v>
      </c>
      <c r="Y7" s="695">
        <f t="shared" si="0"/>
        <v>26678547606.416668</v>
      </c>
      <c r="Z7" s="856"/>
    </row>
    <row r="8" spans="1:26" s="702" customFormat="1" ht="28.5">
      <c r="A8" s="697"/>
      <c r="B8" s="698" t="str">
        <f>Portafolio!D28</f>
        <v>12.1. Fortalecimiento del Consejo Nacional de la Cadena Cárnica Bovina.</v>
      </c>
      <c r="C8" s="699" t="s">
        <v>709</v>
      </c>
      <c r="D8" s="699" t="s">
        <v>715</v>
      </c>
      <c r="E8" s="700">
        <f>+H28</f>
        <v>207841920</v>
      </c>
      <c r="F8" s="701">
        <f>+E8</f>
        <v>207841920</v>
      </c>
      <c r="G8" s="700" t="s">
        <v>573</v>
      </c>
      <c r="H8" s="700" t="s">
        <v>573</v>
      </c>
      <c r="I8" s="833" t="s">
        <v>573</v>
      </c>
      <c r="J8" s="833" t="s">
        <v>573</v>
      </c>
      <c r="K8" s="833" t="s">
        <v>573</v>
      </c>
      <c r="L8" s="701" t="s">
        <v>573</v>
      </c>
      <c r="M8" s="833" t="s">
        <v>573</v>
      </c>
      <c r="N8" s="701" t="s">
        <v>573</v>
      </c>
      <c r="O8" s="833" t="s">
        <v>573</v>
      </c>
      <c r="P8" s="833" t="s">
        <v>573</v>
      </c>
      <c r="Q8" s="833" t="s">
        <v>573</v>
      </c>
      <c r="R8" s="833" t="s">
        <v>573</v>
      </c>
      <c r="S8" s="833" t="s">
        <v>573</v>
      </c>
      <c r="T8" s="833" t="s">
        <v>573</v>
      </c>
      <c r="U8" s="833" t="s">
        <v>573</v>
      </c>
      <c r="V8" s="833" t="s">
        <v>573</v>
      </c>
      <c r="W8" s="701" t="s">
        <v>573</v>
      </c>
      <c r="X8" s="701" t="s">
        <v>573</v>
      </c>
      <c r="Y8" s="701">
        <f>SUM(E8:X8)</f>
        <v>415683840</v>
      </c>
      <c r="Z8" s="856"/>
    </row>
    <row r="9" spans="1:26" s="702" customFormat="1" ht="39.950000000000003" customHeight="1">
      <c r="A9" s="697"/>
      <c r="B9" s="698" t="str">
        <f>Portafolio!D29</f>
        <v>12.2. Concertación, diseño e implementación del modelo de I+D+i, específico para la cadena cárnica bovina.</v>
      </c>
      <c r="C9" s="699" t="s">
        <v>709</v>
      </c>
      <c r="D9" s="699" t="s">
        <v>710</v>
      </c>
      <c r="E9" s="700">
        <f>I47*6</f>
        <v>134177513</v>
      </c>
      <c r="F9" s="701">
        <f>H47</f>
        <v>268355026</v>
      </c>
      <c r="G9" s="701">
        <f>+F9</f>
        <v>268355026</v>
      </c>
      <c r="H9" s="701">
        <f>+G9</f>
        <v>268355026</v>
      </c>
      <c r="I9" s="833" t="s">
        <v>573</v>
      </c>
      <c r="J9" s="833" t="s">
        <v>573</v>
      </c>
      <c r="K9" s="833" t="s">
        <v>573</v>
      </c>
      <c r="L9" s="701" t="s">
        <v>573</v>
      </c>
      <c r="M9" s="833" t="s">
        <v>573</v>
      </c>
      <c r="N9" s="701" t="s">
        <v>573</v>
      </c>
      <c r="O9" s="833" t="s">
        <v>573</v>
      </c>
      <c r="P9" s="833" t="s">
        <v>573</v>
      </c>
      <c r="Q9" s="833" t="s">
        <v>573</v>
      </c>
      <c r="R9" s="833" t="s">
        <v>573</v>
      </c>
      <c r="S9" s="833" t="s">
        <v>573</v>
      </c>
      <c r="T9" s="833" t="s">
        <v>573</v>
      </c>
      <c r="U9" s="833" t="s">
        <v>573</v>
      </c>
      <c r="V9" s="833" t="s">
        <v>573</v>
      </c>
      <c r="W9" s="701" t="s">
        <v>573</v>
      </c>
      <c r="X9" s="701" t="s">
        <v>573</v>
      </c>
      <c r="Y9" s="701">
        <f t="shared" ref="Y9:Y13" si="1">SUM(E9:X9)</f>
        <v>939242591</v>
      </c>
      <c r="Z9" s="856"/>
    </row>
    <row r="10" spans="1:26" s="702" customFormat="1" ht="53.45" customHeight="1">
      <c r="A10" s="697"/>
      <c r="B10" s="698" t="str">
        <f>Portafolio!D30</f>
        <v xml:space="preserve">12.3. Fortalecimiento del talento humano en I+D+i, y asistencia técnica y extensión agropecuaria e industrial, para la cadena cárnica bovina. </v>
      </c>
      <c r="C10" s="699" t="s">
        <v>666</v>
      </c>
      <c r="D10" s="699" t="s">
        <v>657</v>
      </c>
      <c r="E10" s="700"/>
      <c r="F10" s="701">
        <f>I69*5</f>
        <v>884454805.41666675</v>
      </c>
      <c r="G10" s="700" t="s">
        <v>573</v>
      </c>
      <c r="H10" s="700" t="s">
        <v>573</v>
      </c>
      <c r="I10" s="833">
        <f>H69</f>
        <v>2122691533</v>
      </c>
      <c r="J10" s="833" t="s">
        <v>573</v>
      </c>
      <c r="K10" s="833" t="s">
        <v>573</v>
      </c>
      <c r="L10" s="701">
        <f>+I10</f>
        <v>2122691533</v>
      </c>
      <c r="M10" s="833" t="s">
        <v>573</v>
      </c>
      <c r="N10" s="701" t="s">
        <v>573</v>
      </c>
      <c r="O10" s="833">
        <f>+L10</f>
        <v>2122691533</v>
      </c>
      <c r="P10" s="833" t="s">
        <v>573</v>
      </c>
      <c r="Q10" s="833" t="s">
        <v>573</v>
      </c>
      <c r="R10" s="833">
        <f>+O10</f>
        <v>2122691533</v>
      </c>
      <c r="S10" s="833" t="s">
        <v>573</v>
      </c>
      <c r="T10" s="833" t="s">
        <v>573</v>
      </c>
      <c r="U10" s="833">
        <f>+R10</f>
        <v>2122691533</v>
      </c>
      <c r="V10" s="833" t="s">
        <v>573</v>
      </c>
      <c r="W10" s="701" t="s">
        <v>573</v>
      </c>
      <c r="X10" s="701">
        <f>+U10</f>
        <v>2122691533</v>
      </c>
      <c r="Y10" s="701">
        <f t="shared" si="1"/>
        <v>13620604003.416668</v>
      </c>
      <c r="Z10" s="856"/>
    </row>
    <row r="11" spans="1:26" s="702" customFormat="1" ht="46.5" customHeight="1">
      <c r="A11" s="697"/>
      <c r="B11" s="698" t="str">
        <f>Portafolio!D31</f>
        <v>12.4. Diseño y mejora de los instrumentos de financiamiento, comercialización, y empresarización para la cadena cárnica bovina.</v>
      </c>
      <c r="C11" s="699" t="s">
        <v>666</v>
      </c>
      <c r="D11" s="699" t="s">
        <v>563</v>
      </c>
      <c r="E11" s="700"/>
      <c r="F11" s="701">
        <f>+H86</f>
        <v>1148081533</v>
      </c>
      <c r="G11" s="700">
        <f>F11</f>
        <v>1148081533</v>
      </c>
      <c r="H11" s="701">
        <f>+L11</f>
        <v>1148081533</v>
      </c>
      <c r="I11" s="833" t="s">
        <v>573</v>
      </c>
      <c r="J11" s="833" t="s">
        <v>573</v>
      </c>
      <c r="K11" s="833" t="s">
        <v>573</v>
      </c>
      <c r="L11" s="701">
        <f>+P11</f>
        <v>1148081533</v>
      </c>
      <c r="M11" s="833" t="s">
        <v>573</v>
      </c>
      <c r="N11" s="701" t="s">
        <v>573</v>
      </c>
      <c r="O11" s="833" t="s">
        <v>573</v>
      </c>
      <c r="P11" s="833">
        <f>+T11</f>
        <v>1148081533</v>
      </c>
      <c r="Q11" s="833" t="s">
        <v>573</v>
      </c>
      <c r="R11" s="833" t="s">
        <v>573</v>
      </c>
      <c r="S11" s="833" t="s">
        <v>573</v>
      </c>
      <c r="T11" s="833">
        <f>+X11</f>
        <v>1148081533</v>
      </c>
      <c r="U11" s="833" t="s">
        <v>573</v>
      </c>
      <c r="V11" s="833" t="s">
        <v>573</v>
      </c>
      <c r="W11" s="701" t="s">
        <v>573</v>
      </c>
      <c r="X11" s="701">
        <f>+F11</f>
        <v>1148081533</v>
      </c>
      <c r="Y11" s="701">
        <f t="shared" si="1"/>
        <v>8036570731</v>
      </c>
      <c r="Z11" s="856"/>
    </row>
    <row r="12" spans="1:26" s="702" customFormat="1" ht="38.450000000000003" customHeight="1">
      <c r="A12" s="697"/>
      <c r="B12" s="698" t="str">
        <f>Portafolio!D32</f>
        <v>12.5. Diseño y operación del observatorio de la cadena cárnica bovina.</v>
      </c>
      <c r="C12" s="699" t="s">
        <v>666</v>
      </c>
      <c r="D12" s="699" t="s">
        <v>710</v>
      </c>
      <c r="E12" s="833">
        <f>I102*6</f>
        <v>188589657</v>
      </c>
      <c r="F12" s="701">
        <f>H102</f>
        <v>377179314</v>
      </c>
      <c r="G12" s="701">
        <f>H102</f>
        <v>377179314</v>
      </c>
      <c r="H12" s="700">
        <f>G12</f>
        <v>377179314</v>
      </c>
      <c r="I12" s="833">
        <f>H12</f>
        <v>377179314</v>
      </c>
      <c r="J12" s="833" t="s">
        <v>573</v>
      </c>
      <c r="K12" s="701">
        <f>+G12</f>
        <v>377179314</v>
      </c>
      <c r="L12" s="701" t="s">
        <v>573</v>
      </c>
      <c r="M12" s="833" t="s">
        <v>573</v>
      </c>
      <c r="N12" s="701" t="s">
        <v>573</v>
      </c>
      <c r="O12" s="833" t="s">
        <v>573</v>
      </c>
      <c r="P12" s="833">
        <f>+K12</f>
        <v>377179314</v>
      </c>
      <c r="Q12" s="833" t="s">
        <v>573</v>
      </c>
      <c r="R12" s="833" t="s">
        <v>573</v>
      </c>
      <c r="S12" s="833" t="s">
        <v>573</v>
      </c>
      <c r="T12" s="833">
        <f>+P12</f>
        <v>377179314</v>
      </c>
      <c r="U12" s="833" t="s">
        <v>573</v>
      </c>
      <c r="V12" s="833" t="s">
        <v>573</v>
      </c>
      <c r="W12" s="701" t="s">
        <v>573</v>
      </c>
      <c r="X12" s="701">
        <f>+T12</f>
        <v>377179314</v>
      </c>
      <c r="Y12" s="701">
        <f t="shared" si="1"/>
        <v>3206024169</v>
      </c>
      <c r="Z12" s="856"/>
    </row>
    <row r="13" spans="1:26" s="702" customFormat="1" ht="30.95" customHeight="1">
      <c r="A13" s="697"/>
      <c r="B13" s="698" t="str">
        <f>Portafolio!D33</f>
        <v xml:space="preserve">12.6. Adopción, promoción y monitoreo de la política pública para la cadena cárnica bovina. </v>
      </c>
      <c r="C13" s="699" t="s">
        <v>709</v>
      </c>
      <c r="D13" s="699" t="s">
        <v>715</v>
      </c>
      <c r="E13" s="834">
        <f>H114</f>
        <v>230211136</v>
      </c>
      <c r="F13" s="701">
        <f>H114</f>
        <v>230211136</v>
      </c>
      <c r="G13" s="700" t="s">
        <v>573</v>
      </c>
      <c r="H13" s="700" t="s">
        <v>573</v>
      </c>
      <c r="I13" s="833" t="s">
        <v>573</v>
      </c>
      <c r="J13" s="833" t="s">
        <v>573</v>
      </c>
      <c r="K13" s="701" t="s">
        <v>573</v>
      </c>
      <c r="L13" s="701" t="s">
        <v>573</v>
      </c>
      <c r="M13" s="833" t="s">
        <v>573</v>
      </c>
      <c r="N13" s="701" t="s">
        <v>573</v>
      </c>
      <c r="O13" s="833" t="s">
        <v>573</v>
      </c>
      <c r="P13" s="833" t="s">
        <v>573</v>
      </c>
      <c r="Q13" s="833" t="s">
        <v>573</v>
      </c>
      <c r="R13" s="833" t="s">
        <v>573</v>
      </c>
      <c r="S13" s="833" t="s">
        <v>573</v>
      </c>
      <c r="T13" s="833" t="s">
        <v>573</v>
      </c>
      <c r="U13" s="833" t="s">
        <v>573</v>
      </c>
      <c r="V13" s="833" t="s">
        <v>573</v>
      </c>
      <c r="W13" s="701" t="s">
        <v>573</v>
      </c>
      <c r="X13" s="701" t="s">
        <v>573</v>
      </c>
      <c r="Y13" s="701">
        <f t="shared" si="1"/>
        <v>460422272</v>
      </c>
      <c r="Z13" s="856"/>
    </row>
    <row r="14" spans="1:26" s="696" customFormat="1" ht="15">
      <c r="A14" s="687"/>
      <c r="B14" s="694" t="s">
        <v>73</v>
      </c>
      <c r="C14" s="694"/>
      <c r="D14" s="694"/>
      <c r="E14" s="703">
        <f>SUM(E8:E13)</f>
        <v>760820226</v>
      </c>
      <c r="F14" s="703">
        <f>SUM(F8:F13)</f>
        <v>3116123734.416667</v>
      </c>
      <c r="G14" s="703">
        <f t="shared" ref="G14:X14" si="2">SUM(G8:G13)</f>
        <v>1793615873</v>
      </c>
      <c r="H14" s="703">
        <f>SUM(H8:H13)</f>
        <v>1793615873</v>
      </c>
      <c r="I14" s="703">
        <f t="shared" si="2"/>
        <v>2499870847</v>
      </c>
      <c r="J14" s="703">
        <f t="shared" si="2"/>
        <v>0</v>
      </c>
      <c r="K14" s="703">
        <f t="shared" si="2"/>
        <v>377179314</v>
      </c>
      <c r="L14" s="703">
        <f t="shared" si="2"/>
        <v>3270773066</v>
      </c>
      <c r="M14" s="703">
        <f t="shared" si="2"/>
        <v>0</v>
      </c>
      <c r="N14" s="703">
        <f t="shared" si="2"/>
        <v>0</v>
      </c>
      <c r="O14" s="703">
        <f t="shared" si="2"/>
        <v>2122691533</v>
      </c>
      <c r="P14" s="703">
        <f t="shared" si="2"/>
        <v>1525260847</v>
      </c>
      <c r="Q14" s="703">
        <f t="shared" si="2"/>
        <v>0</v>
      </c>
      <c r="R14" s="703">
        <f t="shared" si="2"/>
        <v>2122691533</v>
      </c>
      <c r="S14" s="703">
        <f t="shared" si="2"/>
        <v>0</v>
      </c>
      <c r="T14" s="703">
        <f t="shared" si="2"/>
        <v>1525260847</v>
      </c>
      <c r="U14" s="703">
        <f t="shared" si="2"/>
        <v>2122691533</v>
      </c>
      <c r="V14" s="703">
        <f t="shared" si="2"/>
        <v>0</v>
      </c>
      <c r="W14" s="703">
        <f t="shared" si="2"/>
        <v>0</v>
      </c>
      <c r="X14" s="703">
        <f t="shared" si="2"/>
        <v>3647952380</v>
      </c>
      <c r="Y14" s="703">
        <f>SUM(E14:X14)</f>
        <v>26678547606.416668</v>
      </c>
      <c r="Z14" s="856"/>
    </row>
    <row r="15" spans="1:26">
      <c r="Y15" s="704"/>
      <c r="Z15" s="856"/>
    </row>
    <row r="16" spans="1:26">
      <c r="Y16" s="704"/>
    </row>
    <row r="17" spans="2:24" s="689" customFormat="1" ht="15">
      <c r="B17" s="1094" t="str">
        <f>B8</f>
        <v>12.1. Fortalecimiento del Consejo Nacional de la Cadena Cárnica Bovina.</v>
      </c>
      <c r="C17" s="1094"/>
      <c r="D17" s="1094"/>
      <c r="E17" s="1094"/>
      <c r="F17" s="1094"/>
      <c r="G17" s="1094"/>
      <c r="H17" s="1094"/>
      <c r="I17" s="705"/>
      <c r="X17" s="706"/>
    </row>
    <row r="18" spans="2:24" ht="15">
      <c r="B18" s="694" t="s">
        <v>544</v>
      </c>
      <c r="C18" s="694" t="s">
        <v>300</v>
      </c>
      <c r="D18" s="694" t="s">
        <v>507</v>
      </c>
      <c r="E18" s="694" t="s">
        <v>190</v>
      </c>
      <c r="F18" s="707" t="s">
        <v>545</v>
      </c>
      <c r="G18" s="694" t="s">
        <v>546</v>
      </c>
      <c r="H18" s="694" t="s">
        <v>547</v>
      </c>
      <c r="X18" s="708"/>
    </row>
    <row r="19" spans="2:24">
      <c r="B19" s="709" t="s">
        <v>548</v>
      </c>
      <c r="C19" s="658">
        <v>7</v>
      </c>
      <c r="D19" s="658" t="s">
        <v>549</v>
      </c>
      <c r="E19" s="32">
        <v>1000000</v>
      </c>
      <c r="F19" s="710"/>
      <c r="G19" s="658"/>
      <c r="H19" s="32">
        <f>C19*E19</f>
        <v>7000000</v>
      </c>
      <c r="X19" s="708"/>
    </row>
    <row r="20" spans="2:24">
      <c r="B20" s="709" t="s">
        <v>550</v>
      </c>
      <c r="C20" s="658">
        <v>25</v>
      </c>
      <c r="D20" s="658" t="s">
        <v>549</v>
      </c>
      <c r="E20" s="32">
        <v>100000</v>
      </c>
      <c r="F20" s="710"/>
      <c r="G20" s="658"/>
      <c r="H20" s="32">
        <f t="shared" ref="H20:H23" si="3">C20*E20</f>
        <v>2500000</v>
      </c>
      <c r="X20" s="708"/>
    </row>
    <row r="21" spans="2:24">
      <c r="B21" s="709" t="s">
        <v>565</v>
      </c>
      <c r="C21" s="658">
        <v>4</v>
      </c>
      <c r="D21" s="658" t="s">
        <v>549</v>
      </c>
      <c r="E21" s="32">
        <v>5000000</v>
      </c>
      <c r="F21" s="710"/>
      <c r="G21" s="658"/>
      <c r="H21" s="32">
        <f t="shared" si="3"/>
        <v>20000000</v>
      </c>
      <c r="X21" s="708"/>
    </row>
    <row r="22" spans="2:24">
      <c r="B22" s="709" t="s">
        <v>566</v>
      </c>
      <c r="C22" s="658">
        <v>7</v>
      </c>
      <c r="D22" s="658" t="s">
        <v>549</v>
      </c>
      <c r="E22" s="32">
        <v>5700000</v>
      </c>
      <c r="F22" s="710"/>
      <c r="G22" s="658"/>
      <c r="H22" s="32">
        <f t="shared" si="3"/>
        <v>39900000</v>
      </c>
      <c r="X22" s="708"/>
    </row>
    <row r="23" spans="2:24">
      <c r="B23" s="709" t="s">
        <v>596</v>
      </c>
      <c r="C23" s="658">
        <v>25</v>
      </c>
      <c r="D23" s="658" t="s">
        <v>549</v>
      </c>
      <c r="E23" s="32">
        <v>570000</v>
      </c>
      <c r="F23" s="710"/>
      <c r="G23" s="658"/>
      <c r="H23" s="32">
        <f t="shared" si="3"/>
        <v>14250000</v>
      </c>
      <c r="X23" s="708"/>
    </row>
    <row r="24" spans="2:24">
      <c r="B24" s="709" t="s">
        <v>571</v>
      </c>
      <c r="C24" s="658">
        <v>2</v>
      </c>
      <c r="D24" s="658" t="s">
        <v>549</v>
      </c>
      <c r="E24" s="32">
        <v>4857310</v>
      </c>
      <c r="F24" s="710">
        <v>1</v>
      </c>
      <c r="G24" s="658">
        <v>12</v>
      </c>
      <c r="H24" s="32">
        <f>C24*E24*G24*F24</f>
        <v>116575440</v>
      </c>
      <c r="X24" s="708"/>
    </row>
    <row r="25" spans="2:24">
      <c r="B25" s="709" t="s">
        <v>572</v>
      </c>
      <c r="C25" s="658">
        <v>4</v>
      </c>
      <c r="D25" s="658" t="s">
        <v>549</v>
      </c>
      <c r="E25" s="32">
        <v>1904120</v>
      </c>
      <c r="F25" s="710"/>
      <c r="G25" s="658"/>
      <c r="H25" s="32">
        <f>C25*E25</f>
        <v>7616480</v>
      </c>
      <c r="X25" s="708"/>
    </row>
    <row r="26" spans="2:24">
      <c r="B26" s="711" t="s">
        <v>708</v>
      </c>
      <c r="C26" s="711"/>
      <c r="D26" s="711"/>
      <c r="E26" s="333"/>
      <c r="F26" s="711"/>
      <c r="G26" s="711"/>
      <c r="H26" s="333" t="s">
        <v>573</v>
      </c>
    </row>
    <row r="27" spans="2:24">
      <c r="B27" s="712" t="s">
        <v>712</v>
      </c>
      <c r="C27" s="712"/>
      <c r="D27" s="712"/>
      <c r="E27" s="268"/>
      <c r="F27" s="712"/>
      <c r="G27" s="712"/>
      <c r="H27" s="268" t="s">
        <v>573</v>
      </c>
    </row>
    <row r="28" spans="2:24" ht="15">
      <c r="B28" s="713" t="s">
        <v>73</v>
      </c>
      <c r="C28" s="714"/>
      <c r="D28" s="714"/>
      <c r="E28" s="714"/>
      <c r="F28" s="715"/>
      <c r="G28" s="716"/>
      <c r="H28" s="717">
        <f>SUM(H19:H27)</f>
        <v>207841920</v>
      </c>
      <c r="I28" s="689"/>
      <c r="J28" s="689"/>
    </row>
    <row r="29" spans="2:24" s="689" customFormat="1" ht="103.5" customHeight="1">
      <c r="B29" s="718" t="s">
        <v>1077</v>
      </c>
      <c r="C29" s="719"/>
      <c r="D29" s="719"/>
      <c r="E29" s="719"/>
      <c r="F29" s="719"/>
      <c r="G29" s="719"/>
      <c r="H29" s="720"/>
    </row>
    <row r="30" spans="2:24" s="689" customFormat="1">
      <c r="B30" s="721"/>
      <c r="C30" s="720"/>
      <c r="D30" s="720"/>
      <c r="E30" s="720"/>
      <c r="F30" s="720"/>
      <c r="G30" s="720"/>
      <c r="H30" s="720"/>
    </row>
    <row r="31" spans="2:24" ht="15">
      <c r="I31" s="722"/>
    </row>
    <row r="32" spans="2:24" s="689" customFormat="1">
      <c r="B32" s="1094" t="str">
        <f>+B9</f>
        <v>12.2. Concertación, diseño e implementación del modelo de I+D+i, específico para la cadena cárnica bovina.</v>
      </c>
      <c r="C32" s="1095"/>
      <c r="D32" s="1095"/>
      <c r="E32" s="1095"/>
      <c r="F32" s="1095"/>
      <c r="G32" s="1095"/>
      <c r="H32" s="1095"/>
    </row>
    <row r="33" spans="1:24" ht="15">
      <c r="B33" s="694" t="s">
        <v>544</v>
      </c>
      <c r="C33" s="694" t="s">
        <v>300</v>
      </c>
      <c r="D33" s="694" t="s">
        <v>507</v>
      </c>
      <c r="E33" s="694" t="s">
        <v>190</v>
      </c>
      <c r="F33" s="694" t="s">
        <v>545</v>
      </c>
      <c r="G33" s="694" t="s">
        <v>546</v>
      </c>
      <c r="H33" s="694" t="s">
        <v>547</v>
      </c>
      <c r="I33" s="689"/>
      <c r="X33" s="708"/>
    </row>
    <row r="34" spans="1:24">
      <c r="B34" s="709" t="s">
        <v>548</v>
      </c>
      <c r="C34" s="658">
        <v>7</v>
      </c>
      <c r="D34" s="658" t="s">
        <v>549</v>
      </c>
      <c r="E34" s="32">
        <v>1000000</v>
      </c>
      <c r="F34" s="710"/>
      <c r="G34" s="658"/>
      <c r="H34" s="32">
        <f>C34*E34</f>
        <v>7000000</v>
      </c>
      <c r="X34" s="708"/>
    </row>
    <row r="35" spans="1:24">
      <c r="B35" s="709" t="s">
        <v>550</v>
      </c>
      <c r="C35" s="658">
        <v>14</v>
      </c>
      <c r="D35" s="658" t="s">
        <v>549</v>
      </c>
      <c r="E35" s="32">
        <v>100000</v>
      </c>
      <c r="F35" s="710"/>
      <c r="G35" s="658"/>
      <c r="H35" s="32">
        <f t="shared" ref="H35:H38" si="4">C35*E35</f>
        <v>1400000</v>
      </c>
      <c r="X35" s="708"/>
    </row>
    <row r="36" spans="1:24">
      <c r="B36" s="709" t="s">
        <v>565</v>
      </c>
      <c r="C36" s="658">
        <v>4</v>
      </c>
      <c r="D36" s="658" t="s">
        <v>549</v>
      </c>
      <c r="E36" s="32">
        <v>5000000</v>
      </c>
      <c r="F36" s="710"/>
      <c r="G36" s="658"/>
      <c r="H36" s="32">
        <f t="shared" si="4"/>
        <v>20000000</v>
      </c>
      <c r="X36" s="708"/>
    </row>
    <row r="37" spans="1:24">
      <c r="B37" s="709" t="s">
        <v>566</v>
      </c>
      <c r="C37" s="658">
        <v>7</v>
      </c>
      <c r="D37" s="658" t="s">
        <v>549</v>
      </c>
      <c r="E37" s="32">
        <v>5700000</v>
      </c>
      <c r="F37" s="710"/>
      <c r="G37" s="658"/>
      <c r="H37" s="32">
        <f t="shared" si="4"/>
        <v>39900000</v>
      </c>
      <c r="X37" s="708"/>
    </row>
    <row r="38" spans="1:24">
      <c r="B38" s="709" t="s">
        <v>596</v>
      </c>
      <c r="C38" s="658">
        <v>14</v>
      </c>
      <c r="D38" s="658" t="s">
        <v>549</v>
      </c>
      <c r="E38" s="32">
        <v>570000</v>
      </c>
      <c r="F38" s="710"/>
      <c r="G38" s="658"/>
      <c r="H38" s="32">
        <f t="shared" si="4"/>
        <v>7980000</v>
      </c>
      <c r="X38" s="708"/>
    </row>
    <row r="39" spans="1:24">
      <c r="B39" s="709" t="s">
        <v>571</v>
      </c>
      <c r="C39" s="658">
        <v>2</v>
      </c>
      <c r="D39" s="658" t="s">
        <v>549</v>
      </c>
      <c r="E39" s="32">
        <v>7589549</v>
      </c>
      <c r="F39" s="710">
        <v>1</v>
      </c>
      <c r="G39" s="658">
        <v>12</v>
      </c>
      <c r="H39" s="32">
        <f>C39*E39*G39*F39</f>
        <v>182149176</v>
      </c>
      <c r="X39" s="708"/>
    </row>
    <row r="40" spans="1:24">
      <c r="B40" s="709" t="s">
        <v>572</v>
      </c>
      <c r="C40" s="658">
        <v>4</v>
      </c>
      <c r="D40" s="658" t="s">
        <v>549</v>
      </c>
      <c r="E40" s="32">
        <v>2481462.5</v>
      </c>
      <c r="F40" s="710"/>
      <c r="G40" s="658"/>
      <c r="H40" s="32">
        <f>C40*E40</f>
        <v>9925850</v>
      </c>
      <c r="X40" s="708"/>
    </row>
    <row r="41" spans="1:24">
      <c r="B41" s="712" t="s">
        <v>707</v>
      </c>
      <c r="C41" s="712"/>
      <c r="D41" s="712"/>
      <c r="E41" s="268"/>
      <c r="F41" s="723"/>
      <c r="G41" s="712"/>
      <c r="H41" s="268" t="s">
        <v>573</v>
      </c>
      <c r="I41" s="689"/>
    </row>
    <row r="42" spans="1:24" ht="28.5">
      <c r="B42" s="724" t="s">
        <v>706</v>
      </c>
      <c r="C42" s="712"/>
      <c r="D42" s="712"/>
      <c r="E42" s="268"/>
      <c r="F42" s="723"/>
      <c r="G42" s="712"/>
      <c r="H42" s="268" t="s">
        <v>573</v>
      </c>
      <c r="I42" s="689"/>
      <c r="J42" s="689"/>
    </row>
    <row r="43" spans="1:24" ht="15">
      <c r="B43" s="712" t="s">
        <v>705</v>
      </c>
      <c r="C43" s="712"/>
      <c r="D43" s="712"/>
      <c r="E43" s="268"/>
      <c r="F43" s="723"/>
      <c r="G43" s="712"/>
      <c r="H43" s="268" t="s">
        <v>573</v>
      </c>
      <c r="I43" s="722"/>
    </row>
    <row r="44" spans="1:24" ht="15">
      <c r="B44" s="712" t="s">
        <v>704</v>
      </c>
      <c r="C44" s="712"/>
      <c r="D44" s="712"/>
      <c r="E44" s="268"/>
      <c r="F44" s="712"/>
      <c r="G44" s="712"/>
      <c r="H44" s="268" t="s">
        <v>573</v>
      </c>
      <c r="I44" s="722"/>
    </row>
    <row r="45" spans="1:24">
      <c r="B45" s="712" t="s">
        <v>703</v>
      </c>
      <c r="C45" s="712"/>
      <c r="D45" s="712"/>
      <c r="E45" s="268"/>
      <c r="F45" s="712"/>
      <c r="G45" s="712"/>
      <c r="H45" s="268" t="s">
        <v>573</v>
      </c>
      <c r="I45" s="689"/>
    </row>
    <row r="46" spans="1:24" s="689" customFormat="1" ht="15">
      <c r="B46" s="712" t="s">
        <v>702</v>
      </c>
      <c r="C46" s="712"/>
      <c r="D46" s="712"/>
      <c r="E46" s="268"/>
      <c r="F46" s="712"/>
      <c r="G46" s="711"/>
      <c r="H46" s="268" t="s">
        <v>573</v>
      </c>
      <c r="I46" s="330" t="s">
        <v>628</v>
      </c>
    </row>
    <row r="47" spans="1:24" ht="15">
      <c r="B47" s="694" t="s">
        <v>552</v>
      </c>
      <c r="C47" s="725"/>
      <c r="D47" s="725"/>
      <c r="E47" s="726"/>
      <c r="F47" s="727"/>
      <c r="G47" s="728"/>
      <c r="H47" s="330">
        <f>SUM(H34:H46)</f>
        <v>268355026</v>
      </c>
      <c r="I47" s="330">
        <f>H47/12</f>
        <v>22362918.833333332</v>
      </c>
    </row>
    <row r="48" spans="1:24" s="689" customFormat="1" ht="95.45" customHeight="1">
      <c r="A48" s="687"/>
      <c r="B48" s="718" t="s">
        <v>1078</v>
      </c>
      <c r="C48" s="729"/>
      <c r="D48" s="729"/>
      <c r="E48" s="729"/>
      <c r="F48" s="729"/>
      <c r="G48" s="729"/>
      <c r="H48" s="729"/>
      <c r="I48" s="687"/>
    </row>
    <row r="49" spans="1:9" s="689" customFormat="1">
      <c r="A49" s="687"/>
      <c r="B49" s="721"/>
      <c r="C49" s="729"/>
      <c r="D49" s="729"/>
      <c r="E49" s="729"/>
      <c r="F49" s="729"/>
      <c r="G49" s="729"/>
      <c r="H49" s="729"/>
      <c r="I49" s="687"/>
    </row>
    <row r="50" spans="1:9">
      <c r="B50" s="730"/>
    </row>
    <row r="51" spans="1:9" ht="15">
      <c r="B51" s="1094" t="str">
        <f>+B10</f>
        <v xml:space="preserve">12.3. Fortalecimiento del talento humano en I+D+i, y asistencia técnica y extensión agropecuaria e industrial, para la cadena cárnica bovina. </v>
      </c>
      <c r="C51" s="1094"/>
      <c r="D51" s="1094"/>
      <c r="E51" s="1094"/>
      <c r="F51" s="1094"/>
      <c r="G51" s="1094"/>
      <c r="H51" s="1094"/>
    </row>
    <row r="52" spans="1:9" ht="15">
      <c r="B52" s="694" t="s">
        <v>544</v>
      </c>
      <c r="C52" s="694" t="s">
        <v>300</v>
      </c>
      <c r="D52" s="694" t="s">
        <v>507</v>
      </c>
      <c r="E52" s="694" t="s">
        <v>190</v>
      </c>
      <c r="F52" s="707" t="s">
        <v>545</v>
      </c>
      <c r="G52" s="694" t="s">
        <v>546</v>
      </c>
      <c r="H52" s="694" t="s">
        <v>547</v>
      </c>
    </row>
    <row r="53" spans="1:9">
      <c r="B53" s="712" t="s">
        <v>548</v>
      </c>
      <c r="C53" s="712">
        <v>2</v>
      </c>
      <c r="D53" s="712" t="s">
        <v>549</v>
      </c>
      <c r="E53" s="268">
        <v>1000000</v>
      </c>
      <c r="F53" s="731"/>
      <c r="G53" s="732"/>
      <c r="H53" s="268">
        <f>+C53*E53</f>
        <v>2000000</v>
      </c>
    </row>
    <row r="54" spans="1:9">
      <c r="B54" s="712" t="s">
        <v>550</v>
      </c>
      <c r="C54" s="712">
        <v>25</v>
      </c>
      <c r="D54" s="712" t="s">
        <v>549</v>
      </c>
      <c r="E54" s="268">
        <v>100000</v>
      </c>
      <c r="F54" s="731"/>
      <c r="G54" s="732"/>
      <c r="H54" s="268">
        <f t="shared" ref="H54:H65" si="5">+C54*E54</f>
        <v>2500000</v>
      </c>
    </row>
    <row r="55" spans="1:9">
      <c r="B55" s="709" t="s">
        <v>565</v>
      </c>
      <c r="C55" s="712">
        <v>1</v>
      </c>
      <c r="D55" s="712" t="s">
        <v>549</v>
      </c>
      <c r="E55" s="268">
        <v>5000000</v>
      </c>
      <c r="F55" s="731"/>
      <c r="G55" s="732"/>
      <c r="H55" s="268">
        <f t="shared" si="5"/>
        <v>5000000</v>
      </c>
    </row>
    <row r="56" spans="1:9">
      <c r="B56" s="709" t="s">
        <v>566</v>
      </c>
      <c r="C56" s="712">
        <v>1</v>
      </c>
      <c r="D56" s="712" t="s">
        <v>549</v>
      </c>
      <c r="E56" s="268">
        <v>5700000</v>
      </c>
      <c r="F56" s="731"/>
      <c r="G56" s="732"/>
      <c r="H56" s="268">
        <f t="shared" si="5"/>
        <v>5700000</v>
      </c>
    </row>
    <row r="57" spans="1:9">
      <c r="B57" s="709" t="s">
        <v>596</v>
      </c>
      <c r="C57" s="712">
        <v>7</v>
      </c>
      <c r="D57" s="712" t="s">
        <v>549</v>
      </c>
      <c r="E57" s="268">
        <v>570000</v>
      </c>
      <c r="F57" s="731"/>
      <c r="G57" s="732"/>
      <c r="H57" s="268">
        <f t="shared" si="5"/>
        <v>3990000</v>
      </c>
    </row>
    <row r="58" spans="1:9">
      <c r="B58" s="733" t="s">
        <v>639</v>
      </c>
      <c r="C58" s="733">
        <v>50</v>
      </c>
      <c r="D58" s="733" t="s">
        <v>568</v>
      </c>
      <c r="E58" s="268">
        <v>6000000</v>
      </c>
      <c r="F58" s="734"/>
      <c r="G58" s="733"/>
      <c r="H58" s="268">
        <f t="shared" si="5"/>
        <v>300000000</v>
      </c>
    </row>
    <row r="59" spans="1:9">
      <c r="B59" s="712" t="s">
        <v>560</v>
      </c>
      <c r="C59" s="712">
        <v>25</v>
      </c>
      <c r="D59" s="712" t="s">
        <v>620</v>
      </c>
      <c r="E59" s="268">
        <v>1500000</v>
      </c>
      <c r="F59" s="731"/>
      <c r="G59" s="732"/>
      <c r="H59" s="268">
        <f t="shared" si="5"/>
        <v>37500000</v>
      </c>
    </row>
    <row r="60" spans="1:9">
      <c r="B60" s="712" t="s">
        <v>569</v>
      </c>
      <c r="C60" s="712">
        <v>125</v>
      </c>
      <c r="D60" s="712" t="s">
        <v>620</v>
      </c>
      <c r="E60" s="268">
        <v>450000</v>
      </c>
      <c r="F60" s="731"/>
      <c r="G60" s="732"/>
      <c r="H60" s="268">
        <f t="shared" si="5"/>
        <v>56250000</v>
      </c>
    </row>
    <row r="61" spans="1:9">
      <c r="B61" s="712" t="s">
        <v>561</v>
      </c>
      <c r="C61" s="712">
        <v>25</v>
      </c>
      <c r="D61" s="712" t="s">
        <v>620</v>
      </c>
      <c r="E61" s="268">
        <v>3000000</v>
      </c>
      <c r="F61" s="731"/>
      <c r="G61" s="732"/>
      <c r="H61" s="268">
        <f t="shared" si="5"/>
        <v>75000000</v>
      </c>
    </row>
    <row r="62" spans="1:9">
      <c r="B62" s="712" t="s">
        <v>636</v>
      </c>
      <c r="C62" s="712">
        <v>125</v>
      </c>
      <c r="D62" s="712" t="s">
        <v>620</v>
      </c>
      <c r="E62" s="268">
        <v>450000</v>
      </c>
      <c r="F62" s="731"/>
      <c r="G62" s="732"/>
      <c r="H62" s="268">
        <f t="shared" si="5"/>
        <v>56250000</v>
      </c>
    </row>
    <row r="63" spans="1:9">
      <c r="B63" s="712" t="s">
        <v>701</v>
      </c>
      <c r="C63" s="712">
        <v>7</v>
      </c>
      <c r="D63" s="712" t="s">
        <v>620</v>
      </c>
      <c r="E63" s="268">
        <v>30000000</v>
      </c>
      <c r="F63" s="731"/>
      <c r="G63" s="732"/>
      <c r="H63" s="268">
        <f t="shared" si="5"/>
        <v>210000000</v>
      </c>
    </row>
    <row r="64" spans="1:9">
      <c r="B64" s="712" t="s">
        <v>700</v>
      </c>
      <c r="C64" s="712">
        <v>7</v>
      </c>
      <c r="D64" s="712" t="s">
        <v>620</v>
      </c>
      <c r="E64" s="268">
        <v>45000000</v>
      </c>
      <c r="F64" s="731"/>
      <c r="G64" s="732"/>
      <c r="H64" s="268">
        <f t="shared" si="5"/>
        <v>315000000</v>
      </c>
    </row>
    <row r="65" spans="2:9">
      <c r="B65" s="712" t="s">
        <v>699</v>
      </c>
      <c r="C65" s="712">
        <v>7</v>
      </c>
      <c r="D65" s="712" t="s">
        <v>620</v>
      </c>
      <c r="E65" s="268">
        <v>100000000</v>
      </c>
      <c r="F65" s="731"/>
      <c r="G65" s="732"/>
      <c r="H65" s="268">
        <f t="shared" si="5"/>
        <v>700000000</v>
      </c>
    </row>
    <row r="66" spans="2:9">
      <c r="B66" s="712" t="s">
        <v>571</v>
      </c>
      <c r="C66" s="712">
        <v>7</v>
      </c>
      <c r="D66" s="712" t="s">
        <v>549</v>
      </c>
      <c r="E66" s="268">
        <v>7589549</v>
      </c>
      <c r="F66" s="731">
        <v>0.5</v>
      </c>
      <c r="G66" s="732">
        <v>12</v>
      </c>
      <c r="H66" s="268">
        <f>+C66*E66*F66*G66</f>
        <v>318761058</v>
      </c>
    </row>
    <row r="67" spans="2:9">
      <c r="B67" s="712" t="s">
        <v>572</v>
      </c>
      <c r="C67" s="712">
        <v>14</v>
      </c>
      <c r="D67" s="712" t="s">
        <v>549</v>
      </c>
      <c r="E67" s="268">
        <v>2481462.5</v>
      </c>
      <c r="F67" s="731"/>
      <c r="G67" s="732"/>
      <c r="H67" s="268">
        <f>+C67*E67</f>
        <v>34740475</v>
      </c>
    </row>
    <row r="68" spans="2:9" ht="15">
      <c r="B68" s="712" t="s">
        <v>698</v>
      </c>
      <c r="C68" s="712"/>
      <c r="D68" s="712"/>
      <c r="E68" s="268"/>
      <c r="F68" s="731"/>
      <c r="G68" s="732"/>
      <c r="H68" s="306" t="s">
        <v>573</v>
      </c>
      <c r="I68" s="717" t="s">
        <v>628</v>
      </c>
    </row>
    <row r="69" spans="2:9" ht="15">
      <c r="B69" s="694" t="s">
        <v>73</v>
      </c>
      <c r="C69" s="714"/>
      <c r="D69" s="714"/>
      <c r="E69" s="714"/>
      <c r="F69" s="715"/>
      <c r="G69" s="716"/>
      <c r="H69" s="717">
        <f>SUM(H53:H68)</f>
        <v>2122691533</v>
      </c>
      <c r="I69" s="717">
        <f>H69/12</f>
        <v>176890961.08333334</v>
      </c>
    </row>
    <row r="70" spans="2:9" ht="128.1" customHeight="1">
      <c r="B70" s="718" t="s">
        <v>1079</v>
      </c>
      <c r="C70" s="729"/>
      <c r="D70" s="729"/>
      <c r="E70" s="729"/>
      <c r="F70" s="729"/>
      <c r="G70" s="729"/>
      <c r="H70" s="729"/>
    </row>
    <row r="73" spans="2:9">
      <c r="B73" s="1094" t="str">
        <f>+B11</f>
        <v>12.4. Diseño y mejora de los instrumentos de financiamiento, comercialización, y empresarización para la cadena cárnica bovina.</v>
      </c>
      <c r="C73" s="1095"/>
      <c r="D73" s="1095"/>
      <c r="E73" s="1095"/>
      <c r="F73" s="1095"/>
      <c r="G73" s="1095"/>
      <c r="H73" s="1095"/>
    </row>
    <row r="74" spans="2:9" ht="15">
      <c r="B74" s="694" t="s">
        <v>544</v>
      </c>
      <c r="C74" s="694" t="s">
        <v>300</v>
      </c>
      <c r="D74" s="694" t="s">
        <v>507</v>
      </c>
      <c r="E74" s="694" t="s">
        <v>190</v>
      </c>
      <c r="F74" s="694" t="s">
        <v>545</v>
      </c>
      <c r="G74" s="694" t="s">
        <v>546</v>
      </c>
      <c r="H74" s="694" t="s">
        <v>547</v>
      </c>
    </row>
    <row r="75" spans="2:9">
      <c r="B75" s="735" t="s">
        <v>548</v>
      </c>
      <c r="C75" s="736">
        <v>12</v>
      </c>
      <c r="D75" s="712" t="s">
        <v>549</v>
      </c>
      <c r="E75" s="268">
        <v>1000000</v>
      </c>
      <c r="F75" s="731"/>
      <c r="G75" s="732"/>
      <c r="H75" s="268">
        <f>+C75*E75</f>
        <v>12000000</v>
      </c>
    </row>
    <row r="76" spans="2:9">
      <c r="B76" s="735" t="s">
        <v>550</v>
      </c>
      <c r="C76" s="736">
        <v>12</v>
      </c>
      <c r="D76" s="712" t="s">
        <v>549</v>
      </c>
      <c r="E76" s="268">
        <v>100000</v>
      </c>
      <c r="F76" s="731"/>
      <c r="G76" s="732"/>
      <c r="H76" s="268">
        <f t="shared" ref="H76:H81" si="6">+C76*E76</f>
        <v>1200000</v>
      </c>
    </row>
    <row r="77" spans="2:9">
      <c r="B77" s="709" t="s">
        <v>565</v>
      </c>
      <c r="C77" s="712">
        <v>4</v>
      </c>
      <c r="D77" s="712" t="s">
        <v>549</v>
      </c>
      <c r="E77" s="268">
        <v>5000000</v>
      </c>
      <c r="F77" s="731"/>
      <c r="G77" s="732"/>
      <c r="H77" s="268">
        <f>+C77*E77</f>
        <v>20000000</v>
      </c>
    </row>
    <row r="78" spans="2:9">
      <c r="B78" s="709" t="s">
        <v>566</v>
      </c>
      <c r="C78" s="736">
        <v>12</v>
      </c>
      <c r="D78" s="712" t="s">
        <v>549</v>
      </c>
      <c r="E78" s="268">
        <v>5700000</v>
      </c>
      <c r="F78" s="731"/>
      <c r="G78" s="732"/>
      <c r="H78" s="268">
        <f t="shared" si="6"/>
        <v>68400000</v>
      </c>
    </row>
    <row r="79" spans="2:9">
      <c r="B79" s="709" t="s">
        <v>596</v>
      </c>
      <c r="C79" s="712">
        <v>14</v>
      </c>
      <c r="D79" s="712" t="s">
        <v>549</v>
      </c>
      <c r="E79" s="268">
        <v>570000</v>
      </c>
      <c r="F79" s="731"/>
      <c r="G79" s="732"/>
      <c r="H79" s="268">
        <f t="shared" si="6"/>
        <v>7980000</v>
      </c>
    </row>
    <row r="80" spans="2:9">
      <c r="B80" s="709" t="s">
        <v>652</v>
      </c>
      <c r="C80" s="712">
        <v>4</v>
      </c>
      <c r="D80" s="712" t="s">
        <v>568</v>
      </c>
      <c r="E80" s="268">
        <v>75000000</v>
      </c>
      <c r="F80" s="731"/>
      <c r="G80" s="732"/>
      <c r="H80" s="268">
        <f t="shared" si="6"/>
        <v>300000000</v>
      </c>
    </row>
    <row r="81" spans="2:8">
      <c r="B81" s="709" t="s">
        <v>713</v>
      </c>
      <c r="C81" s="712">
        <v>7</v>
      </c>
      <c r="D81" s="712" t="s">
        <v>549</v>
      </c>
      <c r="E81" s="268">
        <v>55000000</v>
      </c>
      <c r="F81" s="731"/>
      <c r="G81" s="732"/>
      <c r="H81" s="268">
        <f t="shared" si="6"/>
        <v>385000000</v>
      </c>
    </row>
    <row r="82" spans="2:8">
      <c r="B82" s="709" t="s">
        <v>571</v>
      </c>
      <c r="C82" s="712">
        <v>7</v>
      </c>
      <c r="D82" s="712" t="s">
        <v>549</v>
      </c>
      <c r="E82" s="268">
        <v>7589549</v>
      </c>
      <c r="F82" s="731">
        <v>0.5</v>
      </c>
      <c r="G82" s="732">
        <v>12</v>
      </c>
      <c r="H82" s="268">
        <f>+C82*E82*F82*G82</f>
        <v>318761058</v>
      </c>
    </row>
    <row r="83" spans="2:8">
      <c r="B83" s="735" t="s">
        <v>572</v>
      </c>
      <c r="C83" s="712">
        <v>14</v>
      </c>
      <c r="D83" s="712" t="s">
        <v>549</v>
      </c>
      <c r="E83" s="268">
        <v>2481462.5</v>
      </c>
      <c r="F83" s="731"/>
      <c r="G83" s="732"/>
      <c r="H83" s="268">
        <f>+C83*E83</f>
        <v>34740475</v>
      </c>
    </row>
    <row r="84" spans="2:8">
      <c r="B84" s="735" t="s">
        <v>697</v>
      </c>
      <c r="C84" s="712"/>
      <c r="D84" s="712"/>
      <c r="E84" s="268"/>
      <c r="F84" s="723"/>
      <c r="G84" s="712"/>
      <c r="H84" s="306" t="s">
        <v>573</v>
      </c>
    </row>
    <row r="85" spans="2:8">
      <c r="B85" s="735" t="s">
        <v>696</v>
      </c>
      <c r="C85" s="712"/>
      <c r="D85" s="712"/>
      <c r="E85" s="268"/>
      <c r="F85" s="723"/>
      <c r="G85" s="712"/>
      <c r="H85" s="306" t="s">
        <v>573</v>
      </c>
    </row>
    <row r="86" spans="2:8" ht="15">
      <c r="B86" s="694" t="s">
        <v>552</v>
      </c>
      <c r="C86" s="725"/>
      <c r="D86" s="725"/>
      <c r="E86" s="726"/>
      <c r="F86" s="726"/>
      <c r="G86" s="725"/>
      <c r="H86" s="717">
        <f>SUM(H75:H84)</f>
        <v>1148081533</v>
      </c>
    </row>
    <row r="87" spans="2:8" ht="99.75">
      <c r="B87" s="718" t="s">
        <v>1080</v>
      </c>
      <c r="C87" s="729"/>
      <c r="D87" s="729"/>
      <c r="E87" s="729"/>
      <c r="F87" s="729"/>
      <c r="G87" s="729"/>
      <c r="H87" s="729"/>
    </row>
    <row r="90" spans="2:8">
      <c r="B90" s="1094" t="str">
        <f>+B12</f>
        <v>12.5. Diseño y operación del observatorio de la cadena cárnica bovina.</v>
      </c>
      <c r="C90" s="1095"/>
      <c r="D90" s="1095"/>
      <c r="E90" s="1095"/>
      <c r="F90" s="1095"/>
      <c r="G90" s="1095"/>
      <c r="H90" s="1095"/>
    </row>
    <row r="91" spans="2:8" ht="15">
      <c r="B91" s="694" t="s">
        <v>544</v>
      </c>
      <c r="C91" s="694" t="s">
        <v>300</v>
      </c>
      <c r="D91" s="694" t="s">
        <v>507</v>
      </c>
      <c r="E91" s="694" t="s">
        <v>190</v>
      </c>
      <c r="F91" s="694" t="s">
        <v>545</v>
      </c>
      <c r="G91" s="694" t="s">
        <v>546</v>
      </c>
      <c r="H91" s="694" t="s">
        <v>547</v>
      </c>
    </row>
    <row r="92" spans="2:8">
      <c r="B92" s="737" t="s">
        <v>548</v>
      </c>
      <c r="C92" s="737">
        <v>7</v>
      </c>
      <c r="D92" s="737" t="s">
        <v>549</v>
      </c>
      <c r="E92" s="32">
        <v>1000000</v>
      </c>
      <c r="F92" s="737"/>
      <c r="G92" s="737"/>
      <c r="H92" s="32">
        <f>C92*E92</f>
        <v>7000000</v>
      </c>
    </row>
    <row r="93" spans="2:8">
      <c r="B93" s="737" t="s">
        <v>550</v>
      </c>
      <c r="C93" s="737">
        <v>14</v>
      </c>
      <c r="D93" s="737" t="s">
        <v>549</v>
      </c>
      <c r="E93" s="32">
        <v>100000</v>
      </c>
      <c r="F93" s="737"/>
      <c r="G93" s="737"/>
      <c r="H93" s="32">
        <f t="shared" ref="H93:H98" si="7">C93*E93</f>
        <v>1400000</v>
      </c>
    </row>
    <row r="94" spans="2:8">
      <c r="B94" s="737" t="s">
        <v>565</v>
      </c>
      <c r="C94" s="737">
        <v>4</v>
      </c>
      <c r="D94" s="737" t="s">
        <v>549</v>
      </c>
      <c r="E94" s="32">
        <v>5000000</v>
      </c>
      <c r="F94" s="737"/>
      <c r="G94" s="737"/>
      <c r="H94" s="32">
        <f t="shared" si="7"/>
        <v>20000000</v>
      </c>
    </row>
    <row r="95" spans="2:8">
      <c r="B95" s="737" t="s">
        <v>566</v>
      </c>
      <c r="C95" s="737">
        <v>7</v>
      </c>
      <c r="D95" s="737" t="s">
        <v>549</v>
      </c>
      <c r="E95" s="32">
        <v>5700000</v>
      </c>
      <c r="F95" s="737"/>
      <c r="G95" s="737"/>
      <c r="H95" s="32">
        <f t="shared" si="7"/>
        <v>39900000</v>
      </c>
    </row>
    <row r="96" spans="2:8">
      <c r="B96" s="737" t="s">
        <v>567</v>
      </c>
      <c r="C96" s="737">
        <v>14</v>
      </c>
      <c r="D96" s="737" t="s">
        <v>549</v>
      </c>
      <c r="E96" s="32">
        <v>570000</v>
      </c>
      <c r="F96" s="737"/>
      <c r="G96" s="737"/>
      <c r="H96" s="32">
        <f t="shared" si="7"/>
        <v>7980000</v>
      </c>
    </row>
    <row r="97" spans="2:9">
      <c r="B97" s="737" t="s">
        <v>553</v>
      </c>
      <c r="C97" s="737">
        <v>2</v>
      </c>
      <c r="D97" s="737" t="s">
        <v>549</v>
      </c>
      <c r="E97" s="32">
        <v>3650000</v>
      </c>
      <c r="F97" s="737"/>
      <c r="G97" s="737"/>
      <c r="H97" s="32">
        <f t="shared" si="7"/>
        <v>7300000</v>
      </c>
    </row>
    <row r="98" spans="2:9">
      <c r="B98" s="737" t="s">
        <v>554</v>
      </c>
      <c r="C98" s="737">
        <v>2</v>
      </c>
      <c r="D98" s="737" t="s">
        <v>555</v>
      </c>
      <c r="E98" s="32">
        <v>2743387.5</v>
      </c>
      <c r="F98" s="737"/>
      <c r="G98" s="737"/>
      <c r="H98" s="32">
        <f t="shared" si="7"/>
        <v>5486775</v>
      </c>
    </row>
    <row r="99" spans="2:9">
      <c r="B99" s="737" t="s">
        <v>571</v>
      </c>
      <c r="C99" s="737">
        <v>3</v>
      </c>
      <c r="D99" s="737" t="s">
        <v>549</v>
      </c>
      <c r="E99" s="32">
        <v>7589549</v>
      </c>
      <c r="F99" s="738">
        <v>1</v>
      </c>
      <c r="G99" s="737">
        <v>12</v>
      </c>
      <c r="H99" s="739">
        <f>C99*E99*G99*F99</f>
        <v>273223764</v>
      </c>
    </row>
    <row r="100" spans="2:9">
      <c r="B100" s="737" t="s">
        <v>572</v>
      </c>
      <c r="C100" s="737">
        <v>6</v>
      </c>
      <c r="D100" s="737" t="s">
        <v>549</v>
      </c>
      <c r="E100" s="32">
        <v>2481462.5</v>
      </c>
      <c r="F100" s="737"/>
      <c r="G100" s="737"/>
      <c r="H100" s="739">
        <f>C100*E100</f>
        <v>14888775</v>
      </c>
    </row>
    <row r="101" spans="2:9" ht="15">
      <c r="B101" s="737" t="s">
        <v>714</v>
      </c>
      <c r="C101" s="737"/>
      <c r="D101" s="737"/>
      <c r="E101" s="737"/>
      <c r="F101" s="737"/>
      <c r="G101" s="737"/>
      <c r="H101" s="740" t="s">
        <v>573</v>
      </c>
      <c r="I101" s="717" t="s">
        <v>628</v>
      </c>
    </row>
    <row r="102" spans="2:9" ht="15">
      <c r="B102" s="694" t="s">
        <v>552</v>
      </c>
      <c r="C102" s="725"/>
      <c r="D102" s="725"/>
      <c r="E102" s="726"/>
      <c r="F102" s="726"/>
      <c r="G102" s="725"/>
      <c r="H102" s="717">
        <f>SUM(H92:H101)</f>
        <v>377179314</v>
      </c>
      <c r="I102" s="717">
        <f>H102/12</f>
        <v>31431609.5</v>
      </c>
    </row>
    <row r="103" spans="2:9" ht="85.5">
      <c r="B103" s="741" t="s">
        <v>1081</v>
      </c>
      <c r="C103" s="718"/>
      <c r="D103" s="729"/>
      <c r="E103" s="729"/>
      <c r="F103" s="729"/>
      <c r="G103" s="729"/>
      <c r="H103" s="729"/>
    </row>
    <row r="106" spans="2:9">
      <c r="B106" s="1094" t="str">
        <f>+B13</f>
        <v xml:space="preserve">12.6. Adopción, promoción y monitoreo de la política pública para la cadena cárnica bovina. </v>
      </c>
      <c r="C106" s="1095"/>
      <c r="D106" s="1095"/>
      <c r="E106" s="1095"/>
      <c r="F106" s="1095"/>
      <c r="G106" s="1095"/>
      <c r="H106" s="1095"/>
    </row>
    <row r="107" spans="2:9" ht="15">
      <c r="B107" s="694" t="s">
        <v>544</v>
      </c>
      <c r="C107" s="694" t="s">
        <v>300</v>
      </c>
      <c r="D107" s="694" t="s">
        <v>507</v>
      </c>
      <c r="E107" s="694" t="s">
        <v>190</v>
      </c>
      <c r="F107" s="694" t="s">
        <v>545</v>
      </c>
      <c r="G107" s="694" t="s">
        <v>546</v>
      </c>
      <c r="H107" s="694" t="s">
        <v>547</v>
      </c>
    </row>
    <row r="108" spans="2:9">
      <c r="B108" s="712" t="s">
        <v>548</v>
      </c>
      <c r="C108" s="712">
        <v>7</v>
      </c>
      <c r="D108" s="712" t="s">
        <v>549</v>
      </c>
      <c r="E108" s="32">
        <v>1000000</v>
      </c>
      <c r="F108" s="712"/>
      <c r="G108" s="712"/>
      <c r="H108" s="32">
        <f>+C108*E108</f>
        <v>7000000</v>
      </c>
    </row>
    <row r="109" spans="2:9">
      <c r="B109" s="712" t="s">
        <v>550</v>
      </c>
      <c r="C109" s="712">
        <v>25</v>
      </c>
      <c r="D109" s="712" t="s">
        <v>549</v>
      </c>
      <c r="E109" s="32">
        <v>100000</v>
      </c>
      <c r="F109" s="712"/>
      <c r="G109" s="712"/>
      <c r="H109" s="32">
        <f t="shared" ref="H109:H111" si="8">+C109*E109</f>
        <v>2500000</v>
      </c>
    </row>
    <row r="110" spans="2:9">
      <c r="B110" s="712" t="s">
        <v>565</v>
      </c>
      <c r="C110" s="712">
        <v>4</v>
      </c>
      <c r="D110" s="712" t="s">
        <v>549</v>
      </c>
      <c r="E110" s="32">
        <v>5000000</v>
      </c>
      <c r="F110" s="712"/>
      <c r="G110" s="712"/>
      <c r="H110" s="32">
        <f t="shared" si="8"/>
        <v>20000000</v>
      </c>
    </row>
    <row r="111" spans="2:9">
      <c r="B111" s="712" t="s">
        <v>567</v>
      </c>
      <c r="C111" s="712">
        <v>7</v>
      </c>
      <c r="D111" s="712" t="s">
        <v>549</v>
      </c>
      <c r="E111" s="32">
        <v>570000</v>
      </c>
      <c r="F111" s="712"/>
      <c r="G111" s="712"/>
      <c r="H111" s="32">
        <f t="shared" si="8"/>
        <v>3990000</v>
      </c>
    </row>
    <row r="112" spans="2:9">
      <c r="B112" s="712" t="s">
        <v>571</v>
      </c>
      <c r="C112" s="712">
        <v>3</v>
      </c>
      <c r="D112" s="712" t="s">
        <v>549</v>
      </c>
      <c r="E112" s="32">
        <v>5464476</v>
      </c>
      <c r="F112" s="723">
        <v>1</v>
      </c>
      <c r="G112" s="712">
        <v>12</v>
      </c>
      <c r="H112" s="32">
        <f>+C112*E112*F112*G112</f>
        <v>196721136</v>
      </c>
    </row>
    <row r="113" spans="2:8">
      <c r="B113" s="712" t="s">
        <v>711</v>
      </c>
      <c r="C113" s="712"/>
      <c r="D113" s="712"/>
      <c r="E113" s="268"/>
      <c r="F113" s="731"/>
      <c r="G113" s="732"/>
      <c r="H113" s="268" t="s">
        <v>573</v>
      </c>
    </row>
    <row r="114" spans="2:8" ht="15">
      <c r="B114" s="694" t="s">
        <v>552</v>
      </c>
      <c r="C114" s="714"/>
      <c r="D114" s="714"/>
      <c r="E114" s="715"/>
      <c r="F114" s="715"/>
      <c r="G114" s="714"/>
      <c r="H114" s="742">
        <f>SUM(H108:H113)</f>
        <v>230211136</v>
      </c>
    </row>
    <row r="115" spans="2:8" ht="71.25">
      <c r="B115" s="718" t="s">
        <v>1076</v>
      </c>
      <c r="C115" s="719"/>
      <c r="D115" s="719"/>
      <c r="E115" s="719"/>
      <c r="F115" s="719"/>
      <c r="G115" s="719"/>
      <c r="H115" s="719"/>
    </row>
  </sheetData>
  <sheetProtection password="E983" sheet="1" objects="1" scenarios="1" selectLockedCells="1" selectUnlockedCells="1"/>
  <mergeCells count="6">
    <mergeCell ref="B106:H106"/>
    <mergeCell ref="B17:H17"/>
    <mergeCell ref="B32:H32"/>
    <mergeCell ref="B51:H51"/>
    <mergeCell ref="B73:H73"/>
    <mergeCell ref="B90:H9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C1" zoomScale="70" zoomScaleNormal="70" workbookViewId="0">
      <pane ySplit="1" topLeftCell="A2" activePane="bottomLeft" state="frozen"/>
      <selection sqref="A1:XFD1048576"/>
      <selection pane="bottomLeft" sqref="A1:XFD1048576"/>
    </sheetView>
  </sheetViews>
  <sheetFormatPr baseColWidth="10" defaultColWidth="10.875" defaultRowHeight="15"/>
  <cols>
    <col min="1" max="1" width="26.75" style="844" customWidth="1"/>
    <col min="2" max="2" width="34.375" style="842" customWidth="1"/>
    <col min="3" max="3" width="34.375" style="846" customWidth="1"/>
    <col min="4" max="4" width="34.375" style="842" customWidth="1"/>
    <col min="5" max="5" width="77.625" style="842" customWidth="1"/>
    <col min="6" max="6" width="28.75" style="842" customWidth="1"/>
    <col min="7" max="16384" width="10.875" style="842"/>
  </cols>
  <sheetData>
    <row r="1" spans="1:6" s="841" customFormat="1" ht="61.5" customHeight="1">
      <c r="A1" s="839" t="s">
        <v>0</v>
      </c>
      <c r="B1" s="839" t="s">
        <v>1</v>
      </c>
      <c r="C1" s="839" t="s">
        <v>2</v>
      </c>
      <c r="D1" s="840" t="s">
        <v>3</v>
      </c>
      <c r="E1" s="840" t="s">
        <v>1110</v>
      </c>
      <c r="F1" s="839" t="s">
        <v>1111</v>
      </c>
    </row>
    <row r="2" spans="1:6" ht="175.5" customHeight="1">
      <c r="A2" s="863" t="s">
        <v>4</v>
      </c>
      <c r="B2" s="863" t="s">
        <v>1044</v>
      </c>
      <c r="C2" s="863" t="s">
        <v>5</v>
      </c>
      <c r="D2" s="845" t="s">
        <v>6</v>
      </c>
      <c r="E2" s="925" t="str">
        <f>+'P1'!B34</f>
        <v>Se estiman 12 mesas de trabajo presencial y virtuales (una por mes), 4 talleres y/o eventos de divulgación nacionales, 24 talleres y/o eventos nacionales presenciales y/o virtuales,  2 talleres y/o eventos prácticos por región, se presupuesta 2 visitas de consultores internacionales tiquetes y viáticos. Se estima 2 cursos cortos por región presencial y virtual, 2 cursos libres por región presenciales y virtuales, 2 diplomados presenciales y virtuales por región. Se estima un equipo humano  de 5 personas con un salario promedio mensual de $5.464.475 por 12 meses, se estima desplazamientos de 10 viajes con sus tiquetes, viáticos y desplazamientos. Se deja por definir  otros convenios.</v>
      </c>
      <c r="F2" s="919">
        <f>+'P1'!Y8</f>
        <v>8732649750</v>
      </c>
    </row>
    <row r="3" spans="1:6" ht="168" customHeight="1">
      <c r="A3" s="862" t="s">
        <v>4</v>
      </c>
      <c r="B3" s="862" t="s">
        <v>1044</v>
      </c>
      <c r="C3" s="862" t="s">
        <v>5</v>
      </c>
      <c r="D3" s="862" t="s">
        <v>1069</v>
      </c>
      <c r="E3" s="926" t="str">
        <f>+'P1'!B63</f>
        <v>Se estiman 12 mesas de trabajo presencial y virtuales (una por mes), 4 talleres y/o eventos de divulgación nacionales, 24 talleres y/o eventos nacionales presenciales y/o virtuales,  2 talleres y/o eventos prácticos por región, se presupuesta 2 visitas de consultores internacionales tiquetes y viáticos. Se estima 2 cursos cortos por región presencial y virtual, 2 cursos libres por región presenciales y virtuales, 2 diplomados presenciales y virtuales por región. Se estima un equipo humano  de 5 personas con un salario promedio mensual de $5.464.475 por 12 meses, se estima desplazamientos de 10 viajes con sus tiquetes, viáticos y desplazamientos. Se deja por definir  otros convenios.</v>
      </c>
      <c r="F3" s="919">
        <f>+'P1'!Y9</f>
        <v>24396048482.365997</v>
      </c>
    </row>
    <row r="4" spans="1:6" ht="300" customHeight="1">
      <c r="A4" s="862" t="s">
        <v>4</v>
      </c>
      <c r="B4" s="862" t="s">
        <v>7</v>
      </c>
      <c r="C4" s="862" t="s">
        <v>8</v>
      </c>
      <c r="D4" s="862" t="s">
        <v>1070</v>
      </c>
      <c r="E4" s="926" t="str">
        <f>+'P2'!B41</f>
        <v>Se estima 24 mesas de trabajo presencial y virtuales, 4 talleres y/o eventos de divulgación nacionales, 7 talleres y/o eventos  por región y 7 talleres y/o eventos virtuales. 4 destinos a viajes internacionales,  viáticos de un consultor internacional.  Se estima un monto global para pautas en redes sociales,  plan de medios radial regional, 5 ferias comerciales internacionales y 7 nacionales ( una por región), 7 ruedas de negocios presenciales y 7 virtuales, ferias de cadena cárnica por región, un valor global de material promocional.   Se estima incentivar a  6 empresas  para procesos de exportación, tales como cumplimiento de normatividad, temas legales, mejora de procesos, etc., se estima apoyar a 3 micro, 2 pequeñas y 1 mediana, el valor estimado se halla de acuerdo a la Resolución 957 del 2019  de la DIAN, relacionado con la clasificación de las empresas por el valor de ingresos, en micro, pequeñas y medianas, se tomó el valor de los ingresos  y se estimó un porcentaje del 3%, 1% y 0.3%, partiendo de este valor, se consideró un incentivo en las tasas de interés del 20%, 15% y 10% , respectivamente del valor de la inversión realizada por los privados a través del programa LEC. Se estima un equipo humano  de 5 personas con un salario promedio mensual de $7.589.549 por 10 meses, se estima desplazamientos de 7 viajes con sus tiquetes, viáticos y desplazamientos. Se deja por definir  otras formas de mejora.</v>
      </c>
      <c r="F4" s="919">
        <f>+'P2'!Y8</f>
        <v>46989455131.296341</v>
      </c>
    </row>
    <row r="5" spans="1:6" ht="363" customHeight="1">
      <c r="A5" s="862" t="s">
        <v>4</v>
      </c>
      <c r="B5" s="862" t="s">
        <v>9</v>
      </c>
      <c r="C5" s="862" t="s">
        <v>10</v>
      </c>
      <c r="D5" s="862" t="s">
        <v>11</v>
      </c>
      <c r="E5" s="926" t="str">
        <f>+'P3'!B45</f>
        <v>Se estima 24 mesas de trabajo presencial y virtuales, 4 talleres y/o eventos de divulgación nacionales, 50 talleres y/o eventos  por subregión presenciales  y virtuales.  Se estima plan de medios radial regional, 2 planes sanitarios formulados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calculó el valor del ingreso bruto al productor de ganado de carne por hectárea año, de este valor se estimó que el 50% se puede destinar a reinversión de infraestructura. De este valor se calculó un incentivo del 20%  a través de líneas especiales de crédito.  Las inversiones en infraestructura se realizan de manera escalonada así:  inician con 25 mil ha para los años 4 al 8; 80 mil ha para los años 9 al 13 y 35 mil ha para los años 14 al 20, lo cual arrojaría un incentivo para 770.000 has durante el periodo del proyecto, que corresponde al 4% del total de la tenencia de pequeños y medianos productores, equivalente 19,2 millones de has, del total de las 24 millones estimadas.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5" s="919">
        <f>+'P3'!Y8</f>
        <v>172517975916.45834</v>
      </c>
    </row>
    <row r="6" spans="1:6" ht="300">
      <c r="A6" s="862" t="s">
        <v>4</v>
      </c>
      <c r="B6" s="862" t="s">
        <v>9</v>
      </c>
      <c r="C6" s="862" t="s">
        <v>10</v>
      </c>
      <c r="D6" s="862" t="s">
        <v>1071</v>
      </c>
      <c r="E6" s="926" t="str">
        <f>+'P3'!B81</f>
        <v>Se estima 24 mesas de trabajo presencial y virtuales, 4 talleres y/o eventos de divulgación nacionales, 200 talleres y/o eventos  por subregión presenciales  y virtuales (3 por subregión).  Se estima plan de medios radial regional,  3 talleres prácticos y/o días de campo y/o instalaciones demostrativas (por subregión), 50 cursos cortos presenciales y/o virtuales (2 por subregión), 28 cursos libres presenciales y/o virtuales (2 por región), 50 diplomados presenciales y/o virtuales (2 por subregión), un monto global de material promocional por subregión, 2 ferias cárnicas por región, incentivo a las certificaciones, (3 por subregión) brigadas y visitas institucionales,  28 ruedas de negocios presenciales y/o virtuales. Se estima una valor de inversión en infraestructura por hectárea de $80.843 derivado de . Las inversiones en infraestructura se realizan de manera escalonada así:  inician con 35 mil Ha para los años 4 al 8; 120 mil Ha para los años 9 al 13 y 47mil Ha para los años 14 al 20. para alcanzar un 6% de las hectáreas de tenencia de pequeños y medianos productores (19,2 millones de has).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6" s="919">
        <f>+'P3'!Y9</f>
        <v>237051371979.16669</v>
      </c>
    </row>
    <row r="7" spans="1:6" ht="279" customHeight="1">
      <c r="A7" s="862" t="s">
        <v>4</v>
      </c>
      <c r="B7" s="862" t="s">
        <v>9</v>
      </c>
      <c r="C7" s="862" t="s">
        <v>10</v>
      </c>
      <c r="D7" s="862" t="s">
        <v>1112</v>
      </c>
      <c r="E7" s="926" t="str">
        <f>+'P3'!B114</f>
        <v>Se estima 24 mesas de trabajo presencial y virtuales, 4 talleres y/o eventos de divulgación nacionales, 42 talleres y/o eventos  por subregión presenciales  y virtuales.  Se estima plan de medios radial regional, talleres prácticos por subregión, 2 talleres prácticos y/o días de campo y/o instalaciones demostrativas, 50 cursos cortos presenciales y/o virtuales (2 por subregión), 50 cursos libres presenciales y/o virtuales (2 por región), 50 diplomados presenciales y/o virtuales (2 por subregión), participación en ferias de cadena cárnica por subregión, 50 ruedas de negocios presenciales y/o virtuales. Se estima una valor de inversión en infraestructura por hectárea de $80.843 derivado de . Las inversiones en infraestructura se realizan de manera escalonada así:  inician con 25 mil Ha para los años 4 al 8; 75 mil Ha para los años 9 al 13 y 30 mil Ha para los años 14 al 20.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7" s="919">
        <f>+'P3'!Y10</f>
        <v>64344935458.079987</v>
      </c>
    </row>
    <row r="8" spans="1:6" ht="264" customHeight="1">
      <c r="A8" s="862" t="s">
        <v>4</v>
      </c>
      <c r="B8" s="862" t="s">
        <v>9</v>
      </c>
      <c r="C8" s="862" t="s">
        <v>40</v>
      </c>
      <c r="D8" s="862" t="s">
        <v>39</v>
      </c>
      <c r="E8" s="926" t="str">
        <f>+'P4'!B42</f>
        <v>Se estima  24  mesas de trabajo presencial y virtuales, 4 talleres y/o eventos de divulgación nacionales, 50 talleres y/o eventos  por subregión presenciales  y virtuales.  Se estima plan de medios radial regional,  2 planes sanitarios formulados por subregión,  talleres prácticos y/o días de campo y/o instalaciones demostrativas  (2 por subregión), 50 cursos cortos presenciales y/o virtuales (2 por subregión), 50 cursos libres presenciales y/o virtuales (2 por región), 50 diplomados presenciales y/o virtuales (2 por subregión), material promocional por subregión. Se estima un equipo humano de 5 personas con un salario promedio mensual de $5.464.476 por 12 meses, se estima desplazamientos de 7 viajes con sus tiquetes, viáticos y desplazamientos terrestres, se estima equipo humano por subregión por un valor promedio de $2.732.236 y se estima un valor de desplazamiento en región promedio de $1.485.571, en donde se incluye rodamientos, apoyos tecnológicos y viáticos. Se estima un incentivo del 10% de la tasa de interés para comprar líneas de desposte de 60 canales diarias por región, plantas acondicionadoras una en cada región, expendios pequeños y cuartos fríos 5 por región. Se deja otras formas de desarrollo por presupuestar.</v>
      </c>
      <c r="F8" s="919">
        <f>+'P4'!Y8</f>
        <v>315356036612.91669</v>
      </c>
    </row>
    <row r="9" spans="1:6" ht="304.5" customHeight="1">
      <c r="A9" s="862" t="s">
        <v>4</v>
      </c>
      <c r="B9" s="862" t="s">
        <v>9</v>
      </c>
      <c r="C9" s="862" t="s">
        <v>40</v>
      </c>
      <c r="D9" s="862" t="s">
        <v>1072</v>
      </c>
      <c r="E9" s="926" t="str">
        <f>+'P4'!B86</f>
        <v>Se estima 24 mesas de trabajo presencial y virtuales, 4 talleres y/o eventos de divulgación nacionales, 100 talleres y/o eventos  por subregión presenciales  y virtuales.  Se estima una campaña regional,  talleres prácticos y/o días de campo y/o instalaciones demostrativas (3 por región),  cursos cortos presenciales y/o virtuales (2 por región),  cursos libres presenciales y/o virtuales (4 por subregión) ,  diplomados presenciales y/o virtuales ( 3 por región), un monto global de material promocional por subregión, 2 ferias cárnicas por región,  brigadas y visitas institucionales (3 por subregión),  14 ruedas de negocios presenciales y 7  virtuales,  certificaciones diferenciadoras (4 por subregión), se estima un incentivo del 50%. Se estima un incentivo del 10% para las siguientes inversiones  plantas de desposte por región, acondicionadores, expendios y refrigeración. Se estima el incentivo del 10% para 3 plantas de beneficio durante el periodo del Plan.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fortalecimiento.</v>
      </c>
      <c r="F9" s="919">
        <f>+'P4'!Y9</f>
        <v>870663534445.83337</v>
      </c>
    </row>
    <row r="10" spans="1:6" ht="310.5" customHeight="1">
      <c r="A10" s="862" t="s">
        <v>4</v>
      </c>
      <c r="B10" s="862" t="s">
        <v>9</v>
      </c>
      <c r="C10" s="862" t="s">
        <v>1045</v>
      </c>
      <c r="D10" s="862" t="s">
        <v>32</v>
      </c>
      <c r="E10" s="926" t="str">
        <f>+'P5'!B50</f>
        <v>Se estima 24 mesas de trabajo presencial y virtuales, 4 talleres y/o eventos de divulgación nacionales, 50  talleres y/o eventos  por subregión presenciales  y virtuales.  Se estima plan de medios radial regional,  talleres prácticos y/o días de campo y/o instalaciones demostrativas (2 por subregión),  cursos cortos presenciales y/o virtuales por subregión, cursos libres presenciales y/o virtuales ( 8 por subregión), diplomados presenciales y/o virtuales ( 2 por subregión), participación en ferias de cadena cárnica (2 por subregión),  ruedas de negocios presenciales y/o virtuales. Se promueven las inversiones en un 10% relacionado con su costo en las siguientes líneas de infraestructura logística:  ferias ganaderas  pequeña (7), mediana (7) y grande (2),  transportes de ganado y carne refrigerada (3 cada año) y cuartos de refrigeración asociados a infraestructura logística, de 10 canales por subregión de 30 canales ( 2 por región) y de 60 canales (1 por región). Se estima un equipo humano  de 5 personas con un salario promedio mensual de $5.464.476 por 12 meses, se estima desplazamientos de 7 viajes con sus tiquetes, viáticos y desplazamientos, se estima equipo humano por subregión por un valor promedio de $2.732.236 y se estima un valor de desplazamiento en región promedio de $1.485.571, en donde se incluye rodamientos, apoyos tecnológicos y viáticos . Se deja por definir  otras formas de desarrollo.</v>
      </c>
      <c r="F10" s="919">
        <f>+'P5'!Y8</f>
        <v>327897907722.91669</v>
      </c>
    </row>
    <row r="11" spans="1:6" ht="300">
      <c r="A11" s="862" t="s">
        <v>4</v>
      </c>
      <c r="B11" s="862" t="s">
        <v>9</v>
      </c>
      <c r="C11" s="862" t="s">
        <v>1046</v>
      </c>
      <c r="D11" s="862" t="s">
        <v>12</v>
      </c>
      <c r="E11" s="926" t="str">
        <f>+'P5'!B92</f>
        <v>Se estima 24 mesas de trabajo presencial y virtuales, 4 talleres y/o eventos de divulgación nacionales,  talleres y/o eventos  por subregión presenciales  y virtuales (6 por subregión).  Se estima brigadas y visitas institucionales (3 por región), ruedas de negocio regional y nacional presenciales (2 por región), ruedas de negocio virtual (2 por región), campaña institucional y 2 campañas regionales, cursos cortos presenciales y virtuales (4 por región), cursos libres virtuales y presenciales (2 por subregión), diplomados presenciales y virtuales (2 por región), material promocional por subregión, participación en ferias regionales presenciales (2 por subregión), consultor internacional con sus viáticos y tiquetes para dos viajes.  Se estima un equipo humano  de 5 personas con un salario promedio mensual de $5.464.476 por 12 meses, se estima desplazamientos de 10 viajes con sus tiquetes, viáticos y desplazamientos, se estima equipo humano por subregión por un valor promedio de $2.732.236 y se estima un valor de desplazamiento en región promedio de $1.485.571, en donde se incluye rodamientos, apoyos tecnológicos y viáticos . Se estima un incentivo modular para promover la asociatividad por valor de $1.800.000,  los primeros 7 años incentivar a 7000  y del año 9 al 20 incentivar a 3500 personas año. También se estima ICR del 10%  para un camión por región de manera anual e incentivos para cuartos de refrigeración, expendios y planta de desposte y acondicionador del 10% durante la implementación del plan.  Se deja por definir  otras formas de fomento.</v>
      </c>
      <c r="F11" s="919">
        <f>+'P5'!Y9</f>
        <v>854488703704.16663</v>
      </c>
    </row>
    <row r="12" spans="1:6" ht="135" customHeight="1">
      <c r="A12" s="862" t="s">
        <v>13</v>
      </c>
      <c r="B12" s="862" t="s">
        <v>1047</v>
      </c>
      <c r="C12" s="862" t="s">
        <v>14</v>
      </c>
      <c r="D12" s="843" t="s">
        <v>1048</v>
      </c>
      <c r="E12" s="926" t="str">
        <f>+'P6'!B26</f>
        <v xml:space="preserve">Se estima 28 mesas de trabajo presencial y virtual por región ( 4 por región), 4 talleres y/o eventos de divulgación nacional, eventos regionales presenciales (2 por región), eventos de divulgación virtuales por subregión, talleres prácticos o días de campo (2 por región). Se estima un equipo humano  de 5 personas con un salario promedio mensual de $6.982.386  por 12 meses, se estima desplazamientos de 10 viajes con sus tiquetes, viáticos. Se deja por definir  otras formas de contribución. </v>
      </c>
      <c r="F12" s="919">
        <f>+'P6'!Y8</f>
        <v>3702458758.333333</v>
      </c>
    </row>
    <row r="13" spans="1:6" ht="180">
      <c r="A13" s="862" t="s">
        <v>13</v>
      </c>
      <c r="B13" s="862" t="s">
        <v>1047</v>
      </c>
      <c r="C13" s="862" t="s">
        <v>14</v>
      </c>
      <c r="D13" s="862" t="s">
        <v>1114</v>
      </c>
      <c r="E13" s="926" t="str">
        <f>+'P6'!B50</f>
        <v>Se estima 12 mesas de trabajo presenciales y virtuales (una por mes), 4 talleres y/o eventos de divulgación nacional, talleres y/o eventos regional presenciales y virtuales (2 por mes), talleres prácticos ( 2 por región), se estima cursos cortos presenciales y virtuales (2 por región), cursos libres, diplomados virtuales y presenciales (2 por región). Adicionalmente desde el año 3 hasta el año 9, a partir de la meta de áreas liberadas para restauración equivalentes a 68.675 ha a 2030, se proyecta un 60% de cumplimiento para la cadena cárnica correspondiente a 41.205 ha; considerando la ejecución desde el año 3 hasta el año 9 (7 años), equivalente a 5.886 ha por año, se estima un incentivo del 10% al costo global de instalación de una cerca que incluye materiales y mano de obra ($1.214.169). Se estima un equipo humano conformado por 5 personas con salario promedio mensual de $6.982.386 con sus respectivos desplazamientos y viáticos. Se estima por definir otras formas de mejora.</v>
      </c>
      <c r="F13" s="919">
        <f>+'P6'!Y9</f>
        <v>15081250190.666668</v>
      </c>
    </row>
    <row r="14" spans="1:6" ht="249" customHeight="1">
      <c r="A14" s="862" t="s">
        <v>13</v>
      </c>
      <c r="B14" s="862" t="s">
        <v>1047</v>
      </c>
      <c r="C14" s="862" t="s">
        <v>15</v>
      </c>
      <c r="D14" s="862" t="s">
        <v>1049</v>
      </c>
      <c r="E14" s="926" t="str">
        <f>+'P7'!B34</f>
        <v>Se estiman mesas de trabajo presenciales ( y por región) y virtuales por subregión, 4 talleres y/o eventos de divulgación nacional, 7 talleres y/o eventos regional y talleres y/o eventos virtuales por subregión, pautas en redes sociales, plan de medios subregional, cursos cortos 1 por subregión, cursos libres y cursos virtuales (uno por subregión), talleres prácticos o días de campo (2 por subregión), recurso humano de 7 personas con salario promedio mensual de $ 5.464.476, desplazamientos y viáticos. Adicionalmente, se estiman reservorios de 20 ha, 1 para cada región, es decir 7 en total,  para los acueductos ganaderos se toma de referencia la meta de número de hectáreas en SSPi a 2030, correspondiente a 61.000 ha en 7 años, y se proyecta para la cadena cárnica un 60% de cumplimiento de esta meta, es decir 5.229 ha por año y se estima un valor promedio de acueducto ganadero de $611.703, derivado del valor de  166 USD/ha y un r dólar promedio de US$3.687. Se deja por presupuestar, otros tipos de captación, almacenamiento y aprovechamiento de agua.</v>
      </c>
      <c r="F14" s="919">
        <f>+'P7'!Y8</f>
        <v>23115800282.839996</v>
      </c>
    </row>
    <row r="15" spans="1:6" ht="246" customHeight="1">
      <c r="A15" s="862" t="s">
        <v>13</v>
      </c>
      <c r="B15" s="862" t="s">
        <v>1047</v>
      </c>
      <c r="C15" s="862" t="s">
        <v>15</v>
      </c>
      <c r="D15" s="862" t="s">
        <v>16</v>
      </c>
      <c r="E15" s="926" t="str">
        <f>+'P7'!B58</f>
        <v>Se estima mesas de trabajo presenciales por región y mesas de trabajo virtuales por subregión, 4 talleres y/o eventos de divulgación nacional, talleres regionales, talleres y/o eventos virtuales por subregión, pautas en redes sociales, campaña publicitaria regionales, cursos cortos por subregión, cursos libres presenciales y regionales por subregión, talleres prácticos y/o días de campo (2 por subregión). Se estima un equipo humano conformado por 7 personas con un salario mensual de $5.464.476 y sus desplazamientos y viáticos. Se estima incentivar la implementación de tecnologías cada año durante la ejecución de la actividad, en 50 microempresas (2 por subregión), 14 pequeñas empresas (2 por región) y 7 medianas empresas (1 por región)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 Otras formas de promoción, por estimar</v>
      </c>
      <c r="F15" s="919">
        <f>+'P7'!Y9</f>
        <v>43661178274.400017</v>
      </c>
    </row>
    <row r="16" spans="1:6" ht="307.5" customHeight="1">
      <c r="A16" s="862" t="s">
        <v>13</v>
      </c>
      <c r="B16" s="862" t="s">
        <v>1050</v>
      </c>
      <c r="C16" s="862" t="s">
        <v>17</v>
      </c>
      <c r="D16" s="862" t="s">
        <v>1051</v>
      </c>
      <c r="E16" s="926" t="str">
        <f>+'P8'!B36</f>
        <v>Se estiman mesas de trabajo presenciales y virtuales en las regiones y subregiones, 4 talleres y/o eventos de divulgación nacional,  7 regionales presenciales y 25 virtuales, campaña publicitaria regional, cursos cortos por subregión, cursos libres virtuales y presenciales (2 por subregión), talleres prácticos, días de campo o instalaciones demostrativas (2 por subregión), diplomados presenciales por región,  talleres virtuales por subregión. Se estima un 50% en el valor del equipo humano conformado por 7 personas con un ingreso mensual promedio de $8.652.088 con sus respectivos desplazamientos y viáticos. Adicionalmente, se estima a partir de las metas a 2030 de un área establecida en sistemas silvopastoriles no intensivos de 666.911 ha, en silvopastoriles intensivos de 61.000 ha; y en praderas mejoradas de 2.169.230 ha, de las cuales se proyectan para la cadena cárnica un 60% de la meta durante 7 años, así: SSP 400.147 ha (57.164 ha por año); SSPi  36.600 ha (5.229 ha por año) y praderas mejoradas 1.301.538 ha (185,934 ha por año). Los valores estimados son $1.294.200, $4.546.293 y $763.246, resultado de los siguientes valores de referencia: SSP: 351 USD/ha, SSPi: 1.233 USD/ha y Mejoramiento de praderas: 207 USD/ha y un valor dólar promedio de $3.687, se estima un incentivo del 10% para el establecimiento de estos sistemas.</v>
      </c>
      <c r="F16" s="919">
        <f>+'P8'!Y8</f>
        <v>189511929632.82681</v>
      </c>
    </row>
    <row r="17" spans="1:6" ht="303" customHeight="1">
      <c r="A17" s="862" t="s">
        <v>13</v>
      </c>
      <c r="B17" s="862" t="s">
        <v>1050</v>
      </c>
      <c r="C17" s="862" t="s">
        <v>17</v>
      </c>
      <c r="D17" s="862" t="s">
        <v>18</v>
      </c>
      <c r="E17" s="926" t="str">
        <f>+'P8'!B68</f>
        <v>Se estima mesas de trabajo presenciales por región, mesas virtuales por subregión, 4 talleres y/o eventos de divulgación nacionales, 7 regionales presenciales y 25 virtuales,   plan de medios regional, cursos cortos por subregión, cursos libres virtuales y presenciales (2 por subregión), talleres prácticos por subregión, días de campo o instalaciones demostrativas por subregión, diplomados presenciales y virtuales (2 por subregión), un equipo humano conformado por 7 personas con un ingreso mensual promedio de $8.652.088 con sus respectivos desplazamientos y viáticos. Se proyectan 25 certificaciones (una por subregión), se estima un incentivo del 50% de su valor. Se estima un incentivo para el valor de infraestructura requerida para el manejo de los residuos líquidos y sólidos en acondicionador y expendio, de acuerdo con su costo y capacidad instalada, se proyectan inversiones  durante 10 años. También se calcula un valor para inversión en tecnologías y prácticas sostenibles de acuerdo al tamaño de las empresas,  el valor estimado se halla de acuerdo a la Resolución 957 del 2019  de la DIAN, relacionado con la clasificación de las empresas por el valor de ingresos, en micro, pequeñas y medianas, se tomó el valor de los ingresos  y se estimó un porcentaje del 3%, 2% y 0.5%, partiendo de este valor, se considero un incentivo de 40%, 25% y 20% respectivamente. Por estimar otras formas de aumento.</v>
      </c>
      <c r="F17" s="919">
        <f>+'P8'!Y9</f>
        <v>91227552349</v>
      </c>
    </row>
    <row r="18" spans="1:6" ht="240" customHeight="1">
      <c r="A18" s="862" t="s">
        <v>19</v>
      </c>
      <c r="B18" s="862" t="s">
        <v>1052</v>
      </c>
      <c r="C18" s="862" t="s">
        <v>21</v>
      </c>
      <c r="D18" s="862" t="s">
        <v>20</v>
      </c>
      <c r="E18" s="926" t="str">
        <f>+'P9'!B30</f>
        <v>Se estima mesas de trabajo presenciales y virtuales (2 por mes), talleres y eventos regionales  y virtuales por subregión, 4 talleres y/o eventos nacionales, un valor global en pautas en redes sociales, plan de medios radial regional,  campaña institucional, un monto global de material promocional, equipo humano de 5 personas con un salario mensual promedio de $ 6.982.386 y desplazamientos y viáticos para el equipo humano. Se estima un valor de incentivo para la formalización a 70 empresas (10 por región), el valor estimado se halla de acuerdo a la Resolución 957 del 2019  de la DIAN, relacionado con la clasificación de las empresas por el valor de ingresos, se toma el valor para micro empresas y se estimó un porcentaje del 3%, partiendo de este valor, se considero un incentivo de 20%, lo que arroja un valor de $5.133.152.  El valor estimado para el emprendimiento es de $14.885.917,  hallado del 4% del valor de los ingresos para pequeñas empresas y un incentivo del  5%. Por estimar otras formas de desarrollo.</v>
      </c>
      <c r="F18" s="919">
        <f>+'P9'!Y8</f>
        <v>14757312568.800003</v>
      </c>
    </row>
    <row r="19" spans="1:6" ht="310.5" customHeight="1">
      <c r="A19" s="862" t="s">
        <v>19</v>
      </c>
      <c r="B19" s="862" t="s">
        <v>1052</v>
      </c>
      <c r="C19" s="862" t="s">
        <v>21</v>
      </c>
      <c r="D19" s="862" t="s">
        <v>22</v>
      </c>
      <c r="E19" s="926" t="str">
        <f>+'P9'!B58</f>
        <v xml:space="preserve">Se estima mesas de trabajo presencial y virtuales  (2 por mes), 4 talleres y eventos de divulgación nacional, 12 talleres y/o eventos de divulgación regionales, 24 talleres y presencial y virtual, pautas en redes sociales, campaña publicitaria nacional. Se estiman los siguientes incentivos:  Incentivo de condiciones laborales, el valor hallado corresponde al 20% de lo que paga el empleador de parafiscales por cada empleado al año ($253.126) para 250 empleadores por región; Incentivo de vivienda corresponde al 50% de la cuota inicial del  una vivienda rural estimada en  ($70.000.000),  para 250 familias por región; incentivo por servicios públicos, se estima el 50% del costo promedio de los servicios públicos rurales de una familia ($25.000) para 350 familias (5  por región), el valor del Incentivo a las TICs, se halló teniendo en cuenta el  valor promedio de una Tablet ($300.000) para 100 familias por región; el valor del Incentivo a la conectividad se halló de acuerdo al costo promedio internet en un año ($600.000)para 350 familias al año ( 50 por región).  Se estimó un equipo humano de 5 personas con un salario promedio de $  6.982.386 y desplazamientos y viáticos para el equipo humano. Se deja por definir el incentivo a la seguridad, así como otras formas de promoción. 
Se estiman cursos cortos y cursos virtuales por subregión, cursos libres y cursos libres virtuales por región. </v>
      </c>
      <c r="F19" s="919">
        <f>+'P9'!Y9</f>
        <v>68589967224.513596</v>
      </c>
    </row>
    <row r="20" spans="1:6" ht="144" customHeight="1">
      <c r="A20" s="862" t="s">
        <v>19</v>
      </c>
      <c r="B20" s="862" t="s">
        <v>1052</v>
      </c>
      <c r="C20" s="862" t="s">
        <v>21</v>
      </c>
      <c r="D20" s="862" t="s">
        <v>1053</v>
      </c>
      <c r="E20" s="926" t="str">
        <f>+'P9'!B80</f>
        <v xml:space="preserve">Se estima 24 mesas de trabajo presencial y virtual, 4 talleres y eventos de divulgación nacional y  eventos y/talleres presenciales y virtuales por subregión, pautas en redes sociales, plan de medios radial por subregión, material promocional por región, cursos cortos por subregión, cursos libres y cursos libres virtuales  (2 por subregión),  talleres prácticos (2 por subregión), equipo humano de 5 personas con un salario promedio de $ $ 6.982.386, desplazamientos y viáticos para el equipo humano. Se deja por definir incentivos a la educación y otras formas de mejora. </v>
      </c>
      <c r="F20" s="919">
        <f>+'P9'!Y10</f>
        <v>36240126425</v>
      </c>
    </row>
    <row r="21" spans="1:6" ht="150" customHeight="1">
      <c r="A21" s="862" t="s">
        <v>19</v>
      </c>
      <c r="B21" s="862" t="s">
        <v>1054</v>
      </c>
      <c r="C21" s="862" t="s">
        <v>1055</v>
      </c>
      <c r="D21" s="862" t="s">
        <v>23</v>
      </c>
      <c r="E21" s="926" t="str">
        <f>+'P10'!B30</f>
        <v>Se estiman 24 mesas de trabajo presencial y virtuales, 4 talleres y/o eventos nacionales y talleres y/o eventos por subregión, talleres y/o eventos virtuales por subregión, pautas en redes sociales, campaña institucional, material promocional, equipo humano conformado por 4 personas con salario promedio de $7.589.549 mensual, viáticos y desplazamientos. Se estima Incentivos a la formalización de la propiedad (papeles) el costo de 2 veces el Ingreso de productor por animal * ha * año ($1.788.500) para 50 productores por región. Por estimar otras formas de promoción, tenencia y seguridad jurídica de la tierra.</v>
      </c>
      <c r="F21" s="919">
        <f>+'P10'!Y8</f>
        <v>9434444070</v>
      </c>
    </row>
    <row r="22" spans="1:6" ht="112.5" customHeight="1">
      <c r="A22" s="862" t="s">
        <v>19</v>
      </c>
      <c r="B22" s="862" t="s">
        <v>1054</v>
      </c>
      <c r="C22" s="862" t="s">
        <v>1055</v>
      </c>
      <c r="D22" s="862" t="s">
        <v>24</v>
      </c>
      <c r="E22" s="926" t="str">
        <f>+'P10'!B48</f>
        <v xml:space="preserve">Se estima mesas de trabajo presencial y virtual, talleres y eventos nacionales y regionales, presenciales y virtuales, pautas en redes sociales, campaña publicitaria regional, talleres prácticos, equipo humano conformado por 3 personas con salario promedio de $7.589.549 mensual, viáticos y desplazamientos.  Por estimar mecanismos de contribución al uso eficiente del suelo. </v>
      </c>
      <c r="F22" s="919">
        <f>+'P10'!Y9</f>
        <v>8349659632.5</v>
      </c>
    </row>
    <row r="23" spans="1:6" ht="105">
      <c r="A23" s="862" t="s">
        <v>25</v>
      </c>
      <c r="B23" s="862" t="s">
        <v>1056</v>
      </c>
      <c r="C23" s="864" t="s">
        <v>1057</v>
      </c>
      <c r="D23" s="862" t="s">
        <v>35</v>
      </c>
      <c r="E23" s="926" t="str">
        <f>+'P11'!B30</f>
        <v>Se estima mesas de trabajo por región, mesas virtuales por subregión, 4 talleres y eventos de divulgación nacional y 7 regionales,  talleres virtuales por subregión,  campaña publicitaria institucional y campañas por región. Se estima el fortalecimiento de laboratorios para lo cual se estimó un incentivo del 20%. Se estima un 50%  del valor del equipo humano conformado por 7 personas con salario promedio de $7.589.5490 mensual y desplazamientos y viáticos para el equipo humano. Se deja por definir otras formas de fortalecimiento.</v>
      </c>
      <c r="F23" s="919">
        <f>+'P11'!Y8</f>
        <v>12225585988</v>
      </c>
    </row>
    <row r="24" spans="1:6" ht="115.5" customHeight="1">
      <c r="A24" s="862" t="s">
        <v>25</v>
      </c>
      <c r="B24" s="862" t="s">
        <v>1056</v>
      </c>
      <c r="C24" s="864" t="s">
        <v>1057</v>
      </c>
      <c r="D24" s="862" t="s">
        <v>26</v>
      </c>
      <c r="E24" s="926" t="str">
        <f>+'P11'!B45</f>
        <v>Se estima 7 mesas de trabajo presenciales y 25 virtuales, 4 talleres y eventos de divulgación nacional y 7 regionales,  se estiman 25 talleres virtuales,  plan de medios radial (2 por región) y el 50% del valor del  equipo humano conformado por 7 personas con salario promedio de $7.589.549 mensual y desplazamientos y viáticos para el equipo humano. Por definir,  otras formas de actualización y revisión.</v>
      </c>
      <c r="F24" s="919">
        <f>+'P11'!Y9</f>
        <v>2769347632</v>
      </c>
    </row>
    <row r="25" spans="1:6" ht="118.5" customHeight="1">
      <c r="A25" s="862" t="s">
        <v>25</v>
      </c>
      <c r="B25" s="862" t="s">
        <v>1056</v>
      </c>
      <c r="C25" s="864" t="s">
        <v>1057</v>
      </c>
      <c r="D25" s="862" t="s">
        <v>36</v>
      </c>
      <c r="E25" s="926" t="str">
        <f>+'P11'!B64</f>
        <v>Se estiman 2 mesas de trabajo presenciales y 25 virtuales, 1 taller y evento de divulgación nacional, uno regional y 50 talleres prácticos (2 por subregión),  se estiman cursos cortos presenciales y virtuales (4 por subregión), campaña publicitaria institucional y regional (2 por región), un equipo humano conformado por 7 personas con salario promedio de $7.589.549 mensual y desplazamientos y viáticos para el equipo humano. Por definir otros mecanismos de fortalecimiento.</v>
      </c>
      <c r="F25" s="919">
        <f>+'P11'!Y10</f>
        <v>32876915330</v>
      </c>
    </row>
    <row r="26" spans="1:6" ht="180" customHeight="1">
      <c r="A26" s="862" t="s">
        <v>25</v>
      </c>
      <c r="B26" s="862" t="s">
        <v>1056</v>
      </c>
      <c r="C26" s="864" t="s">
        <v>1057</v>
      </c>
      <c r="D26" s="862" t="s">
        <v>27</v>
      </c>
      <c r="E26" s="926" t="str">
        <f>+'P11'!B82</f>
        <v>Se estima 7 mesas de trabajo presenciales y  2 virtuales por región, 4 talleres y eventos de divulgación nacional y 7 regionales,  4 ruedas de negocio nacional y 7 regionales. Se calcula un incentivo para gastos de formalización calculado para pequeñas empresas de $5.133.152, este valor se calculó estimando un 10% del valor de los ingresos y a este valor se le calculó un 20% para el valor de incentivo otorgado.  El valor estimado para el emprendimiento es de $17.110.508  que se calculó como el  20% del valor del 10% del ingresos de las microempresas, de acuerdo a la clasificación empresarial de la Dian, se estimó  el 50% del valor de un equipo humano conformado por 7 personas con salario promedio de $7.589.549 mensual y desplazamientos y viáticos. Se dejó por definir otras formas de sensibilización y promoción.</v>
      </c>
      <c r="F26" s="919">
        <f>+'P11'!Y11</f>
        <v>15168351644.166668</v>
      </c>
    </row>
    <row r="27" spans="1:6" ht="121.5" customHeight="1">
      <c r="A27" s="864" t="s">
        <v>25</v>
      </c>
      <c r="B27" s="864" t="s">
        <v>1056</v>
      </c>
      <c r="C27" s="864" t="s">
        <v>1057</v>
      </c>
      <c r="D27" s="864" t="s">
        <v>1058</v>
      </c>
      <c r="E27" s="926" t="str">
        <f>+'P11'!B105</f>
        <v>Se estima mesas de trabajo presenciales y virtuales por región, talleres y eventos de divulgación nacional y regional, presenciales y virtuales, campaña publicitaria institucional y regional. Se estiman talleres prácticos, días de campo y/o instalaciones demostrativas, cursos cortos y diplomados, presenciales y virtuales, todos estos 1 por subregión. Se estima un equipo humano a nivel subregional, y desplazamientos y viáticos para el equipo humano. Por definir otras formas de fortalecimiento.</v>
      </c>
      <c r="F27" s="919">
        <f>+'P11'!Y12</f>
        <v>12596758750</v>
      </c>
    </row>
    <row r="28" spans="1:6" ht="102" customHeight="1">
      <c r="A28" s="862" t="s">
        <v>25</v>
      </c>
      <c r="B28" s="862" t="s">
        <v>1059</v>
      </c>
      <c r="C28" s="862" t="s">
        <v>29</v>
      </c>
      <c r="D28" s="862" t="s">
        <v>30</v>
      </c>
      <c r="E28" s="926" t="str">
        <f>+'P12'!B29</f>
        <v>Se estima mesas de trabajo presenciales y virtuales por región, talleres y eventos de divulgación nacional y regional, presenciales y virtuales, un equipo humano conformado por 2 personas con salario promedio de $4.857.310 mensual y desplazamientos y viatico para el equipo humano. Por definir fortalecimiento del Consejo Nacional y Consejos regionales y otras formas de fortalecimiento.</v>
      </c>
      <c r="F28" s="919">
        <f>+'P12'!Y8</f>
        <v>415683840</v>
      </c>
    </row>
    <row r="29" spans="1:6" ht="112.5" customHeight="1">
      <c r="A29" s="862" t="s">
        <v>25</v>
      </c>
      <c r="B29" s="862" t="s">
        <v>1059</v>
      </c>
      <c r="C29" s="862" t="s">
        <v>29</v>
      </c>
      <c r="D29" s="862" t="s">
        <v>34</v>
      </c>
      <c r="E29" s="926" t="str">
        <f>+'P12'!B48</f>
        <v>Se estima mesas de trabajo presenciales y virtuales por región, talleres y eventos de divulgación nacional y regional, presenciales y virtuales, un equipo humano conformado por 4 personas con salario promedio de $7.589.549 mensual y desplazamientos y viáticos para el equipo humano. Por definir, concertación y diseño del modelo de I+D+i para la cadena cárnica bovina.</v>
      </c>
      <c r="F29" s="919">
        <f>+'P12'!Y9</f>
        <v>939242591</v>
      </c>
    </row>
    <row r="30" spans="1:6" ht="139.5" customHeight="1">
      <c r="A30" s="862" t="s">
        <v>25</v>
      </c>
      <c r="B30" s="862" t="s">
        <v>1059</v>
      </c>
      <c r="C30" s="862" t="s">
        <v>29</v>
      </c>
      <c r="D30" s="862" t="s">
        <v>33</v>
      </c>
      <c r="E30" s="926" t="str">
        <f>+'P12'!B70</f>
        <v>Se estima mesas de trabajo presenciales y virtuales por región, talleres y eventos de divulgación nacional y regional talleres prácticos por subregión,  presenciales y virtuales cursos libres y diplomados por subregión cursos virtuales y diplomados virtuales 3 por subregión, formación tecnológica, maestría, doctorado  por región , un equipo humano conformado por 7 personas con salario promedio de $7.589.549 mensual y desplazamientos y viáticos para el equipo humano. Por definir. Otros mecanismos de fortalecimiento.</v>
      </c>
      <c r="F30" s="919">
        <f>+'P12'!Y10</f>
        <v>13620604003.416668</v>
      </c>
    </row>
    <row r="31" spans="1:6" ht="111" customHeight="1">
      <c r="A31" s="862" t="s">
        <v>25</v>
      </c>
      <c r="B31" s="862" t="s">
        <v>28</v>
      </c>
      <c r="C31" s="862" t="s">
        <v>29</v>
      </c>
      <c r="D31" s="862" t="s">
        <v>37</v>
      </c>
      <c r="E31" s="926" t="str">
        <f>+'P12'!B87</f>
        <v xml:space="preserve">Se estima mesas de trabajo presenciales y virtuales por región, talleres y eventos de divulgación nacional y regional , ruedas de negocio nacional y regional, presenciales y virtuales, un equipo humano conformado por 7 personas con salario promedio de $7.589.549 mensual y desplazamientos y viáticos para el equipo humano. Por definir Convenios entre el MADR y la BMC y Convenios con el sector financiero.     </v>
      </c>
      <c r="F31" s="919">
        <f>+'P12'!Y11</f>
        <v>8036570731</v>
      </c>
    </row>
    <row r="32" spans="1:6" ht="110.25" customHeight="1">
      <c r="A32" s="862" t="s">
        <v>25</v>
      </c>
      <c r="B32" s="862" t="s">
        <v>1059</v>
      </c>
      <c r="C32" s="862" t="s">
        <v>29</v>
      </c>
      <c r="D32" s="862" t="s">
        <v>31</v>
      </c>
      <c r="E32" s="926" t="str">
        <f>+'P12'!B103</f>
        <v>Se estima mesas de trabajo presenciales y virtuales por región, talleres y eventos de divulgación nacional y regional , tiquetes consultor internacional y viáticos, un equipo humano conformado por 7 personas con salario promedio de $7.589.549 mensual y desplazamientos y viáticos para el equipo humano. Por definir otras formas de diseño.</v>
      </c>
      <c r="F32" s="919">
        <f>+'P12'!Y12</f>
        <v>3206024169</v>
      </c>
    </row>
    <row r="33" spans="1:6" ht="79.5" customHeight="1">
      <c r="A33" s="862" t="s">
        <v>25</v>
      </c>
      <c r="B33" s="862" t="s">
        <v>1059</v>
      </c>
      <c r="C33" s="862" t="s">
        <v>29</v>
      </c>
      <c r="D33" s="862" t="s">
        <v>38</v>
      </c>
      <c r="E33" s="926" t="str">
        <f>+'P12'!B115</f>
        <v>Se estima mesas de trabajo presenciales y virtuales por región, talleres y eventos de divulgación nacional  presenciales y virtuales, un equipo humano conformado por 7 personas con salario promedio de $5.464.476  mensual . Por definir implementación del sistema de seguimiento y evaluación POP</v>
      </c>
      <c r="F33" s="919">
        <f>+'P12'!Y13</f>
        <v>460422272</v>
      </c>
    </row>
    <row r="34" spans="1:6">
      <c r="F34" s="924"/>
    </row>
  </sheetData>
  <sheetProtection password="E983"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40"/>
  <sheetViews>
    <sheetView showGridLines="0" topLeftCell="B136" zoomScale="70" zoomScaleNormal="70" workbookViewId="0">
      <selection activeCell="B567" sqref="B567"/>
    </sheetView>
  </sheetViews>
  <sheetFormatPr baseColWidth="10" defaultColWidth="10.625" defaultRowHeight="14.25"/>
  <cols>
    <col min="1" max="1" width="10.625" style="4"/>
    <col min="2" max="2" width="61.625" style="4" customWidth="1"/>
    <col min="3" max="3" width="37" style="4" customWidth="1"/>
    <col min="4" max="4" width="19.875" style="4" customWidth="1"/>
    <col min="5" max="5" width="25.125" style="4" customWidth="1"/>
    <col min="6" max="6" width="18.375" style="4" customWidth="1"/>
    <col min="7" max="7" width="22.125" style="4" customWidth="1"/>
    <col min="8" max="8" width="26.875" style="4" customWidth="1"/>
    <col min="9" max="9" width="11.875" style="4" bestFit="1" customWidth="1"/>
    <col min="10" max="10" width="14.75" style="4" customWidth="1"/>
    <col min="11" max="11" width="17.625" style="4" customWidth="1"/>
    <col min="12" max="12" width="15.875" style="4" customWidth="1"/>
    <col min="13" max="13" width="10.75" style="4" bestFit="1" customWidth="1"/>
    <col min="14" max="14" width="16.875" style="4" customWidth="1"/>
    <col min="15" max="15" width="19.75" style="4" bestFit="1" customWidth="1"/>
    <col min="16" max="16" width="18.25" style="4" bestFit="1" customWidth="1"/>
    <col min="17" max="17" width="17.375" style="4" bestFit="1" customWidth="1"/>
    <col min="18" max="18" width="15.5" style="4" customWidth="1"/>
    <col min="19" max="16384" width="10.625" style="4"/>
  </cols>
  <sheetData>
    <row r="1" spans="1:10" ht="15">
      <c r="B1" s="1022" t="s">
        <v>47</v>
      </c>
      <c r="C1" s="1022"/>
      <c r="D1" s="1022"/>
      <c r="E1" s="1022"/>
      <c r="F1" s="1022"/>
      <c r="G1" s="1022"/>
      <c r="H1" s="1022"/>
      <c r="I1" s="1022"/>
      <c r="J1" s="1022"/>
    </row>
    <row r="2" spans="1:10" ht="15">
      <c r="A2" s="64"/>
      <c r="B2" s="162"/>
      <c r="C2" s="162"/>
      <c r="D2" s="162"/>
      <c r="E2" s="162"/>
      <c r="F2" s="162"/>
      <c r="G2" s="162"/>
      <c r="H2" s="162"/>
      <c r="I2" s="162"/>
      <c r="J2" s="162"/>
    </row>
    <row r="3" spans="1:10" ht="15">
      <c r="B3" s="89" t="s">
        <v>91</v>
      </c>
      <c r="D3" s="65"/>
    </row>
    <row r="4" spans="1:10" ht="15">
      <c r="B4" s="129" t="s">
        <v>530</v>
      </c>
      <c r="D4" s="65"/>
    </row>
    <row r="5" spans="1:10">
      <c r="A5" s="161"/>
      <c r="D5" s="65"/>
    </row>
    <row r="6" spans="1:10" ht="15">
      <c r="B6" s="1023" t="s">
        <v>529</v>
      </c>
      <c r="C6" s="1023"/>
      <c r="D6" s="1023"/>
      <c r="E6" s="1023"/>
    </row>
    <row r="7" spans="1:10" ht="15">
      <c r="B7" s="146" t="s">
        <v>508</v>
      </c>
      <c r="C7" s="146" t="s">
        <v>51</v>
      </c>
      <c r="D7" s="160" t="s">
        <v>190</v>
      </c>
      <c r="E7" s="146" t="s">
        <v>507</v>
      </c>
    </row>
    <row r="8" spans="1:10">
      <c r="B8" s="45" t="s">
        <v>505</v>
      </c>
      <c r="C8" s="45" t="s">
        <v>504</v>
      </c>
      <c r="D8" s="150">
        <v>17304178</v>
      </c>
      <c r="E8" s="45" t="s">
        <v>513</v>
      </c>
    </row>
    <row r="9" spans="1:10">
      <c r="B9" s="45" t="s">
        <v>503</v>
      </c>
      <c r="C9" s="45" t="s">
        <v>502</v>
      </c>
      <c r="D9" s="150">
        <v>15634476</v>
      </c>
      <c r="E9" s="45" t="s">
        <v>513</v>
      </c>
    </row>
    <row r="10" spans="1:10">
      <c r="B10" s="45" t="s">
        <v>501</v>
      </c>
      <c r="C10" s="45" t="s">
        <v>500</v>
      </c>
      <c r="D10" s="150">
        <v>13964775</v>
      </c>
      <c r="E10" s="45" t="s">
        <v>513</v>
      </c>
    </row>
    <row r="11" spans="1:10">
      <c r="B11" s="45" t="s">
        <v>499</v>
      </c>
      <c r="C11" s="45" t="s">
        <v>498</v>
      </c>
      <c r="D11" s="150">
        <v>12446862</v>
      </c>
      <c r="E11" s="45" t="s">
        <v>513</v>
      </c>
    </row>
    <row r="12" spans="1:10">
      <c r="B12" s="45" t="s">
        <v>497</v>
      </c>
      <c r="C12" s="45" t="s">
        <v>496</v>
      </c>
      <c r="D12" s="150">
        <v>11080746</v>
      </c>
      <c r="E12" s="45" t="s">
        <v>513</v>
      </c>
    </row>
    <row r="13" spans="1:10" ht="15" thickBot="1">
      <c r="B13" s="45" t="s">
        <v>495</v>
      </c>
      <c r="C13" s="45" t="s">
        <v>494</v>
      </c>
      <c r="D13" s="150">
        <v>10473580</v>
      </c>
      <c r="E13" s="45" t="s">
        <v>513</v>
      </c>
      <c r="G13" s="56"/>
    </row>
    <row r="14" spans="1:10">
      <c r="B14" s="45" t="s">
        <v>493</v>
      </c>
      <c r="C14" s="45" t="s">
        <v>492</v>
      </c>
      <c r="D14" s="150">
        <v>10018207</v>
      </c>
      <c r="E14" s="45" t="s">
        <v>513</v>
      </c>
      <c r="G14" s="159" t="s">
        <v>528</v>
      </c>
      <c r="H14" s="158"/>
      <c r="I14" s="158"/>
      <c r="J14" s="157"/>
    </row>
    <row r="15" spans="1:10">
      <c r="B15" s="45" t="s">
        <v>491</v>
      </c>
      <c r="C15" s="45" t="s">
        <v>490</v>
      </c>
      <c r="D15" s="150">
        <v>9562834</v>
      </c>
      <c r="E15" s="45" t="s">
        <v>513</v>
      </c>
      <c r="G15" s="156"/>
      <c r="J15" s="154"/>
    </row>
    <row r="16" spans="1:10">
      <c r="B16" s="45" t="s">
        <v>489</v>
      </c>
      <c r="C16" s="45" t="s">
        <v>488</v>
      </c>
      <c r="D16" s="150">
        <v>8652088</v>
      </c>
      <c r="E16" s="45" t="s">
        <v>513</v>
      </c>
      <c r="G16" s="155" t="s">
        <v>527</v>
      </c>
      <c r="H16" s="4" t="s">
        <v>526</v>
      </c>
      <c r="J16" s="154"/>
    </row>
    <row r="17" spans="2:10">
      <c r="B17" s="45" t="s">
        <v>487</v>
      </c>
      <c r="C17" s="45" t="s">
        <v>486</v>
      </c>
      <c r="D17" s="150">
        <v>7589549</v>
      </c>
      <c r="E17" s="45" t="s">
        <v>513</v>
      </c>
      <c r="G17" s="155" t="s">
        <v>525</v>
      </c>
      <c r="H17" s="4" t="s">
        <v>524</v>
      </c>
      <c r="J17" s="154"/>
    </row>
    <row r="18" spans="2:10">
      <c r="B18" s="45" t="s">
        <v>485</v>
      </c>
      <c r="C18" s="45" t="s">
        <v>484</v>
      </c>
      <c r="D18" s="150">
        <v>6982386</v>
      </c>
      <c r="E18" s="45" t="s">
        <v>513</v>
      </c>
      <c r="G18" s="155" t="s">
        <v>523</v>
      </c>
      <c r="H18" s="4" t="s">
        <v>522</v>
      </c>
      <c r="J18" s="154"/>
    </row>
    <row r="19" spans="2:10">
      <c r="B19" s="45" t="s">
        <v>483</v>
      </c>
      <c r="C19" s="45" t="s">
        <v>482</v>
      </c>
      <c r="D19" s="150">
        <v>6375222</v>
      </c>
      <c r="E19" s="45" t="s">
        <v>513</v>
      </c>
      <c r="G19" s="155" t="s">
        <v>521</v>
      </c>
      <c r="H19" s="4" t="s">
        <v>520</v>
      </c>
      <c r="J19" s="154"/>
    </row>
    <row r="20" spans="2:10">
      <c r="B20" s="45" t="s">
        <v>481</v>
      </c>
      <c r="C20" s="45" t="s">
        <v>480</v>
      </c>
      <c r="D20" s="150">
        <v>5464476</v>
      </c>
      <c r="E20" s="45" t="s">
        <v>513</v>
      </c>
      <c r="G20" s="155" t="s">
        <v>519</v>
      </c>
      <c r="H20" s="4" t="s">
        <v>518</v>
      </c>
      <c r="J20" s="154"/>
    </row>
    <row r="21" spans="2:10">
      <c r="B21" s="45" t="s">
        <v>479</v>
      </c>
      <c r="C21" s="45" t="s">
        <v>478</v>
      </c>
      <c r="D21" s="150">
        <v>4857310</v>
      </c>
      <c r="E21" s="45" t="s">
        <v>513</v>
      </c>
      <c r="G21" s="155" t="s">
        <v>517</v>
      </c>
      <c r="H21" s="4" t="s">
        <v>516</v>
      </c>
      <c r="J21" s="154"/>
    </row>
    <row r="22" spans="2:10">
      <c r="B22" s="45" t="s">
        <v>477</v>
      </c>
      <c r="C22" s="45" t="s">
        <v>476</v>
      </c>
      <c r="D22" s="150">
        <v>4401038</v>
      </c>
      <c r="E22" s="45" t="s">
        <v>513</v>
      </c>
      <c r="G22" s="155" t="s">
        <v>515</v>
      </c>
      <c r="H22" s="4" t="s">
        <v>514</v>
      </c>
      <c r="J22" s="154"/>
    </row>
    <row r="23" spans="2:10" ht="15" thickBot="1">
      <c r="B23" s="45" t="s">
        <v>475</v>
      </c>
      <c r="C23" s="45" t="s">
        <v>474</v>
      </c>
      <c r="D23" s="150">
        <v>3794773</v>
      </c>
      <c r="E23" s="45" t="s">
        <v>513</v>
      </c>
      <c r="G23" s="153"/>
      <c r="H23" s="152"/>
      <c r="I23" s="152"/>
      <c r="J23" s="151"/>
    </row>
    <row r="24" spans="2:10">
      <c r="B24" s="45" t="s">
        <v>473</v>
      </c>
      <c r="C24" s="45" t="s">
        <v>472</v>
      </c>
      <c r="D24" s="150">
        <v>3415296</v>
      </c>
      <c r="E24" s="45" t="s">
        <v>513</v>
      </c>
    </row>
    <row r="25" spans="2:10">
      <c r="B25" s="45" t="s">
        <v>471</v>
      </c>
      <c r="C25" s="45" t="s">
        <v>470</v>
      </c>
      <c r="D25" s="150">
        <v>3035818</v>
      </c>
      <c r="E25" s="45" t="s">
        <v>513</v>
      </c>
    </row>
    <row r="26" spans="2:10">
      <c r="B26" s="45" t="s">
        <v>469</v>
      </c>
      <c r="C26" s="45" t="s">
        <v>468</v>
      </c>
      <c r="D26" s="150">
        <v>2732236</v>
      </c>
      <c r="E26" s="45" t="s">
        <v>513</v>
      </c>
    </row>
    <row r="27" spans="2:10">
      <c r="B27" s="45" t="s">
        <v>467</v>
      </c>
      <c r="C27" s="45" t="s">
        <v>466</v>
      </c>
      <c r="D27" s="150">
        <v>2428653</v>
      </c>
      <c r="E27" s="45" t="s">
        <v>513</v>
      </c>
    </row>
    <row r="28" spans="2:10">
      <c r="B28" s="45" t="s">
        <v>465</v>
      </c>
      <c r="C28" s="45" t="s">
        <v>464</v>
      </c>
      <c r="D28" s="150">
        <v>2125072</v>
      </c>
      <c r="E28" s="45" t="s">
        <v>513</v>
      </c>
    </row>
    <row r="29" spans="2:10">
      <c r="B29" s="45" t="s">
        <v>463</v>
      </c>
      <c r="C29" s="45" t="s">
        <v>462</v>
      </c>
      <c r="D29" s="150">
        <v>1821491</v>
      </c>
      <c r="E29" s="45" t="s">
        <v>513</v>
      </c>
    </row>
    <row r="30" spans="2:10">
      <c r="B30" s="45" t="s">
        <v>461</v>
      </c>
      <c r="C30" s="45" t="s">
        <v>460</v>
      </c>
      <c r="D30" s="150">
        <v>1517908</v>
      </c>
      <c r="E30" s="45" t="s">
        <v>513</v>
      </c>
    </row>
    <row r="31" spans="2:10">
      <c r="B31" s="45" t="s">
        <v>459</v>
      </c>
      <c r="C31" s="45" t="s">
        <v>458</v>
      </c>
      <c r="D31" s="150">
        <v>1214324</v>
      </c>
      <c r="E31" s="45" t="s">
        <v>513</v>
      </c>
    </row>
    <row r="32" spans="2:10">
      <c r="B32" s="4" t="s">
        <v>512</v>
      </c>
      <c r="D32" s="65"/>
    </row>
    <row r="33" spans="2:7">
      <c r="B33" s="138" t="s">
        <v>93</v>
      </c>
      <c r="D33" s="65"/>
    </row>
    <row r="34" spans="2:7">
      <c r="B34" s="4" t="s">
        <v>511</v>
      </c>
    </row>
    <row r="37" spans="2:7" ht="15">
      <c r="B37" s="89" t="s">
        <v>510</v>
      </c>
    </row>
    <row r="38" spans="2:7">
      <c r="D38" s="101"/>
    </row>
    <row r="39" spans="2:7" ht="15">
      <c r="B39" s="129" t="s">
        <v>94</v>
      </c>
      <c r="D39" s="101"/>
    </row>
    <row r="40" spans="2:7" ht="15">
      <c r="B40" s="1023" t="s">
        <v>509</v>
      </c>
      <c r="C40" s="1023"/>
      <c r="D40" s="1023"/>
      <c r="E40" s="1023"/>
      <c r="F40" s="1021"/>
      <c r="G40" s="1021"/>
    </row>
    <row r="41" spans="2:7" ht="15">
      <c r="B41" s="146" t="s">
        <v>508</v>
      </c>
      <c r="C41" s="149" t="s">
        <v>51</v>
      </c>
      <c r="D41" s="148" t="s">
        <v>92</v>
      </c>
      <c r="E41" s="147" t="s">
        <v>190</v>
      </c>
      <c r="F41" s="146" t="s">
        <v>507</v>
      </c>
      <c r="G41" s="146" t="s">
        <v>506</v>
      </c>
    </row>
    <row r="42" spans="2:7">
      <c r="B42" s="45" t="s">
        <v>505</v>
      </c>
      <c r="C42" s="45" t="s">
        <v>504</v>
      </c>
      <c r="D42" s="145">
        <v>17304178</v>
      </c>
      <c r="E42" s="80">
        <v>783825</v>
      </c>
      <c r="F42" s="45" t="s">
        <v>457</v>
      </c>
      <c r="G42" s="80">
        <v>2743387.5</v>
      </c>
    </row>
    <row r="43" spans="2:7">
      <c r="B43" s="45" t="s">
        <v>503</v>
      </c>
      <c r="C43" s="45" t="s">
        <v>502</v>
      </c>
      <c r="D43" s="145">
        <v>15634476</v>
      </c>
      <c r="E43" s="80">
        <v>783825</v>
      </c>
      <c r="F43" s="45" t="s">
        <v>457</v>
      </c>
      <c r="G43" s="80">
        <v>2743387.5</v>
      </c>
    </row>
    <row r="44" spans="2:7">
      <c r="B44" s="45" t="s">
        <v>501</v>
      </c>
      <c r="C44" s="45" t="s">
        <v>500</v>
      </c>
      <c r="D44" s="145">
        <v>13964775</v>
      </c>
      <c r="E44" s="80">
        <v>783825</v>
      </c>
      <c r="F44" s="45" t="s">
        <v>457</v>
      </c>
      <c r="G44" s="80">
        <v>2743387.5</v>
      </c>
    </row>
    <row r="45" spans="2:7">
      <c r="B45" s="45" t="s">
        <v>499</v>
      </c>
      <c r="C45" s="45" t="s">
        <v>498</v>
      </c>
      <c r="D45" s="145">
        <v>12446862</v>
      </c>
      <c r="E45" s="80">
        <v>665583</v>
      </c>
      <c r="F45" s="45" t="s">
        <v>457</v>
      </c>
      <c r="G45" s="80">
        <v>2329540.5</v>
      </c>
    </row>
    <row r="46" spans="2:7">
      <c r="B46" s="45" t="s">
        <v>497</v>
      </c>
      <c r="C46" s="45" t="s">
        <v>496</v>
      </c>
      <c r="D46" s="145">
        <v>11080746</v>
      </c>
      <c r="E46" s="80">
        <v>550252</v>
      </c>
      <c r="F46" s="45" t="s">
        <v>457</v>
      </c>
      <c r="G46" s="80">
        <v>1925882</v>
      </c>
    </row>
    <row r="47" spans="2:7">
      <c r="B47" s="45" t="s">
        <v>495</v>
      </c>
      <c r="C47" s="45" t="s">
        <v>494</v>
      </c>
      <c r="D47" s="145">
        <v>10473580</v>
      </c>
      <c r="E47" s="80">
        <v>550252</v>
      </c>
      <c r="F47" s="45" t="s">
        <v>457</v>
      </c>
      <c r="G47" s="80">
        <v>1925882</v>
      </c>
    </row>
    <row r="48" spans="2:7">
      <c r="B48" s="45" t="s">
        <v>493</v>
      </c>
      <c r="C48" s="45" t="s">
        <v>492</v>
      </c>
      <c r="D48" s="145">
        <v>10018207</v>
      </c>
      <c r="E48" s="80">
        <v>550252</v>
      </c>
      <c r="F48" s="45" t="s">
        <v>457</v>
      </c>
      <c r="G48" s="80">
        <v>1925882</v>
      </c>
    </row>
    <row r="49" spans="2:7">
      <c r="B49" s="45" t="s">
        <v>491</v>
      </c>
      <c r="C49" s="45" t="s">
        <v>490</v>
      </c>
      <c r="D49" s="145">
        <v>9562834</v>
      </c>
      <c r="E49" s="80">
        <v>550252</v>
      </c>
      <c r="F49" s="45" t="s">
        <v>457</v>
      </c>
      <c r="G49" s="80">
        <v>1925882</v>
      </c>
    </row>
    <row r="50" spans="2:7">
      <c r="B50" s="45" t="s">
        <v>489</v>
      </c>
      <c r="C50" s="45" t="s">
        <v>488</v>
      </c>
      <c r="D50" s="145">
        <v>8652088</v>
      </c>
      <c r="E50" s="80">
        <v>423275</v>
      </c>
      <c r="F50" s="45" t="s">
        <v>457</v>
      </c>
      <c r="G50" s="80">
        <v>1481462.5</v>
      </c>
    </row>
    <row r="51" spans="2:7">
      <c r="B51" s="45" t="s">
        <v>487</v>
      </c>
      <c r="C51" s="45" t="s">
        <v>486</v>
      </c>
      <c r="D51" s="145">
        <v>7589549</v>
      </c>
      <c r="E51" s="80">
        <v>423275</v>
      </c>
      <c r="F51" s="45" t="s">
        <v>457</v>
      </c>
      <c r="G51" s="80">
        <v>1481462.5</v>
      </c>
    </row>
    <row r="52" spans="2:7">
      <c r="B52" s="45" t="s">
        <v>485</v>
      </c>
      <c r="C52" s="45" t="s">
        <v>484</v>
      </c>
      <c r="D52" s="145">
        <v>6982386</v>
      </c>
      <c r="E52" s="80">
        <v>313769</v>
      </c>
      <c r="F52" s="45" t="s">
        <v>457</v>
      </c>
      <c r="G52" s="80">
        <v>1098191.5</v>
      </c>
    </row>
    <row r="53" spans="2:7">
      <c r="B53" s="45" t="s">
        <v>483</v>
      </c>
      <c r="C53" s="45" t="s">
        <v>482</v>
      </c>
      <c r="D53" s="145">
        <v>6375222</v>
      </c>
      <c r="E53" s="80">
        <v>313769</v>
      </c>
      <c r="F53" s="45" t="s">
        <v>457</v>
      </c>
      <c r="G53" s="80">
        <v>1098191.5</v>
      </c>
    </row>
    <row r="54" spans="2:7">
      <c r="B54" s="45" t="s">
        <v>481</v>
      </c>
      <c r="C54" s="45" t="s">
        <v>480</v>
      </c>
      <c r="D54" s="145">
        <v>5464476</v>
      </c>
      <c r="E54" s="80">
        <v>313769</v>
      </c>
      <c r="F54" s="45" t="s">
        <v>457</v>
      </c>
      <c r="G54" s="80">
        <v>1098191.5</v>
      </c>
    </row>
    <row r="55" spans="2:7">
      <c r="B55" s="45" t="s">
        <v>479</v>
      </c>
      <c r="C55" s="45" t="s">
        <v>478</v>
      </c>
      <c r="D55" s="145">
        <v>4857310</v>
      </c>
      <c r="E55" s="80">
        <v>258320</v>
      </c>
      <c r="F55" s="45" t="s">
        <v>457</v>
      </c>
      <c r="G55" s="80">
        <v>904120</v>
      </c>
    </row>
    <row r="56" spans="2:7">
      <c r="B56" s="45" t="s">
        <v>477</v>
      </c>
      <c r="C56" s="45" t="s">
        <v>476</v>
      </c>
      <c r="D56" s="145">
        <v>4401038</v>
      </c>
      <c r="E56" s="80">
        <v>258320</v>
      </c>
      <c r="F56" s="45" t="s">
        <v>457</v>
      </c>
      <c r="G56" s="80">
        <v>904120</v>
      </c>
    </row>
    <row r="57" spans="2:7">
      <c r="B57" s="45" t="s">
        <v>475</v>
      </c>
      <c r="C57" s="45" t="s">
        <v>474</v>
      </c>
      <c r="D57" s="145">
        <v>3794773</v>
      </c>
      <c r="E57" s="80">
        <v>258320</v>
      </c>
      <c r="F57" s="45" t="s">
        <v>457</v>
      </c>
      <c r="G57" s="80">
        <v>904120</v>
      </c>
    </row>
    <row r="58" spans="2:7">
      <c r="B58" s="45" t="s">
        <v>473</v>
      </c>
      <c r="C58" s="45" t="s">
        <v>472</v>
      </c>
      <c r="D58" s="145">
        <v>3415296</v>
      </c>
      <c r="E58" s="80">
        <v>228866</v>
      </c>
      <c r="F58" s="45" t="s">
        <v>457</v>
      </c>
      <c r="G58" s="80">
        <v>801031</v>
      </c>
    </row>
    <row r="59" spans="2:7">
      <c r="B59" s="45" t="s">
        <v>471</v>
      </c>
      <c r="C59" s="45" t="s">
        <v>470</v>
      </c>
      <c r="D59" s="145">
        <v>3035818</v>
      </c>
      <c r="E59" s="80">
        <v>228866</v>
      </c>
      <c r="F59" s="45" t="s">
        <v>457</v>
      </c>
      <c r="G59" s="80">
        <v>801031</v>
      </c>
    </row>
    <row r="60" spans="2:7">
      <c r="B60" s="45" t="s">
        <v>469</v>
      </c>
      <c r="C60" s="45" t="s">
        <v>468</v>
      </c>
      <c r="D60" s="145">
        <v>2732236</v>
      </c>
      <c r="E60" s="80">
        <v>199306</v>
      </c>
      <c r="F60" s="45" t="s">
        <v>457</v>
      </c>
      <c r="G60" s="80">
        <v>697571</v>
      </c>
    </row>
    <row r="61" spans="2:7">
      <c r="B61" s="45" t="s">
        <v>467</v>
      </c>
      <c r="C61" s="45" t="s">
        <v>466</v>
      </c>
      <c r="D61" s="145">
        <v>2428653</v>
      </c>
      <c r="E61" s="80">
        <v>199306</v>
      </c>
      <c r="F61" s="45" t="s">
        <v>457</v>
      </c>
      <c r="G61" s="80">
        <v>697571</v>
      </c>
    </row>
    <row r="62" spans="2:7">
      <c r="B62" s="45" t="s">
        <v>465</v>
      </c>
      <c r="C62" s="45" t="s">
        <v>464</v>
      </c>
      <c r="D62" s="145">
        <v>2125072</v>
      </c>
      <c r="E62" s="80">
        <v>171283</v>
      </c>
      <c r="F62" s="45" t="s">
        <v>457</v>
      </c>
      <c r="G62" s="80">
        <v>599490.5</v>
      </c>
    </row>
    <row r="63" spans="2:7">
      <c r="B63" s="45" t="s">
        <v>463</v>
      </c>
      <c r="C63" s="45" t="s">
        <v>462</v>
      </c>
      <c r="D63" s="145">
        <v>1821491</v>
      </c>
      <c r="E63" s="80">
        <v>171283</v>
      </c>
      <c r="F63" s="45" t="s">
        <v>457</v>
      </c>
      <c r="G63" s="80">
        <v>599490.5</v>
      </c>
    </row>
    <row r="64" spans="2:7">
      <c r="B64" s="45" t="s">
        <v>461</v>
      </c>
      <c r="C64" s="45" t="s">
        <v>460</v>
      </c>
      <c r="D64" s="145">
        <v>1517908</v>
      </c>
      <c r="E64" s="80">
        <v>141166</v>
      </c>
      <c r="F64" s="45" t="s">
        <v>457</v>
      </c>
      <c r="G64" s="80">
        <v>494081</v>
      </c>
    </row>
    <row r="65" spans="2:7">
      <c r="B65" s="45" t="s">
        <v>459</v>
      </c>
      <c r="C65" s="45" t="s">
        <v>458</v>
      </c>
      <c r="D65" s="145">
        <v>1214324</v>
      </c>
      <c r="E65" s="80">
        <v>103291</v>
      </c>
      <c r="F65" s="45" t="s">
        <v>457</v>
      </c>
      <c r="G65" s="80">
        <v>361518.5</v>
      </c>
    </row>
    <row r="66" spans="2:7">
      <c r="B66" s="4" t="s">
        <v>456</v>
      </c>
      <c r="D66" s="144"/>
      <c r="E66" s="125"/>
      <c r="G66" s="125"/>
    </row>
    <row r="68" spans="2:7" ht="15">
      <c r="B68" s="129" t="s">
        <v>455</v>
      </c>
      <c r="D68" s="101"/>
    </row>
    <row r="69" spans="2:7" ht="15">
      <c r="B69" s="1024" t="s">
        <v>454</v>
      </c>
      <c r="C69" s="1025"/>
      <c r="D69" s="1026"/>
    </row>
    <row r="70" spans="2:7" ht="30">
      <c r="B70" s="143" t="s">
        <v>453</v>
      </c>
      <c r="C70" s="142" t="s">
        <v>452</v>
      </c>
      <c r="D70" s="141" t="s">
        <v>451</v>
      </c>
    </row>
    <row r="71" spans="2:7">
      <c r="B71" s="140" t="s">
        <v>450</v>
      </c>
      <c r="C71" s="1027" t="s">
        <v>449</v>
      </c>
      <c r="D71" s="139">
        <v>103291</v>
      </c>
    </row>
    <row r="72" spans="2:7">
      <c r="B72" s="140" t="s">
        <v>448</v>
      </c>
      <c r="C72" s="1028"/>
      <c r="D72" s="139">
        <v>141166</v>
      </c>
    </row>
    <row r="73" spans="2:7">
      <c r="B73" s="140" t="s">
        <v>447</v>
      </c>
      <c r="C73" s="1028"/>
      <c r="D73" s="139">
        <v>171283</v>
      </c>
    </row>
    <row r="74" spans="2:7">
      <c r="B74" s="140" t="s">
        <v>446</v>
      </c>
      <c r="C74" s="1028"/>
      <c r="D74" s="139">
        <v>199306</v>
      </c>
    </row>
    <row r="75" spans="2:7">
      <c r="B75" s="140" t="s">
        <v>445</v>
      </c>
      <c r="C75" s="1028"/>
      <c r="D75" s="139">
        <v>228866</v>
      </c>
    </row>
    <row r="76" spans="2:7">
      <c r="B76" s="140" t="s">
        <v>444</v>
      </c>
      <c r="C76" s="1028"/>
      <c r="D76" s="139">
        <v>258320</v>
      </c>
    </row>
    <row r="77" spans="2:7">
      <c r="B77" s="140" t="s">
        <v>443</v>
      </c>
      <c r="C77" s="1028"/>
      <c r="D77" s="139">
        <v>313769</v>
      </c>
    </row>
    <row r="78" spans="2:7">
      <c r="B78" s="140" t="s">
        <v>442</v>
      </c>
      <c r="C78" s="1028"/>
      <c r="D78" s="139">
        <v>423275</v>
      </c>
    </row>
    <row r="79" spans="2:7">
      <c r="B79" s="140" t="s">
        <v>441</v>
      </c>
      <c r="C79" s="1028"/>
      <c r="D79" s="139">
        <v>550252</v>
      </c>
    </row>
    <row r="80" spans="2:7">
      <c r="B80" s="140" t="s">
        <v>440</v>
      </c>
      <c r="C80" s="1028"/>
      <c r="D80" s="139">
        <v>665583</v>
      </c>
    </row>
    <row r="81" spans="1:4">
      <c r="B81" s="140" t="s">
        <v>439</v>
      </c>
      <c r="C81" s="1029"/>
      <c r="D81" s="139">
        <v>783825</v>
      </c>
    </row>
    <row r="82" spans="1:4" ht="12.95" customHeight="1">
      <c r="B82" s="4" t="s">
        <v>438</v>
      </c>
      <c r="D82" s="101"/>
    </row>
    <row r="83" spans="1:4" ht="12.95" customHeight="1">
      <c r="D83" s="101"/>
    </row>
    <row r="84" spans="1:4" ht="15">
      <c r="B84" s="82" t="s">
        <v>436</v>
      </c>
      <c r="C84" s="82">
        <v>7</v>
      </c>
    </row>
    <row r="85" spans="1:4" ht="15">
      <c r="B85" s="82" t="s">
        <v>437</v>
      </c>
      <c r="C85" s="82">
        <v>25</v>
      </c>
    </row>
    <row r="86" spans="1:4">
      <c r="A86" s="125"/>
    </row>
    <row r="88" spans="1:4" ht="15">
      <c r="B88" s="129" t="s">
        <v>435</v>
      </c>
      <c r="D88" s="101"/>
    </row>
    <row r="89" spans="1:4">
      <c r="B89" s="80" t="s">
        <v>410</v>
      </c>
      <c r="C89" s="80">
        <v>1000000</v>
      </c>
      <c r="D89" s="101"/>
    </row>
    <row r="90" spans="1:4">
      <c r="B90" s="125" t="s">
        <v>434</v>
      </c>
      <c r="C90" s="125"/>
      <c r="D90" s="101"/>
    </row>
    <row r="91" spans="1:4">
      <c r="B91" s="138"/>
      <c r="D91" s="65"/>
    </row>
    <row r="92" spans="1:4" ht="15">
      <c r="B92" s="1030" t="s">
        <v>433</v>
      </c>
      <c r="C92" s="1021"/>
      <c r="D92" s="130">
        <v>300000</v>
      </c>
    </row>
    <row r="94" spans="1:4" ht="15">
      <c r="B94" s="129" t="s">
        <v>416</v>
      </c>
      <c r="C94" s="129" t="s">
        <v>432</v>
      </c>
      <c r="D94" s="131" t="s">
        <v>431</v>
      </c>
    </row>
    <row r="95" spans="1:4">
      <c r="B95" s="122" t="s">
        <v>430</v>
      </c>
      <c r="C95" s="137" t="s">
        <v>429</v>
      </c>
      <c r="D95" s="136"/>
    </row>
    <row r="96" spans="1:4">
      <c r="B96" s="122" t="s">
        <v>428</v>
      </c>
      <c r="C96" s="122" t="s">
        <v>427</v>
      </c>
      <c r="D96" s="136">
        <v>200000</v>
      </c>
    </row>
    <row r="97" spans="2:5">
      <c r="B97" s="122" t="s">
        <v>426</v>
      </c>
      <c r="C97" s="122" t="s">
        <v>425</v>
      </c>
      <c r="D97" s="136">
        <v>400000</v>
      </c>
    </row>
    <row r="98" spans="2:5">
      <c r="B98" s="122" t="s">
        <v>424</v>
      </c>
      <c r="C98" s="122" t="s">
        <v>423</v>
      </c>
      <c r="D98" s="136">
        <v>800000</v>
      </c>
    </row>
    <row r="99" spans="2:5" ht="15">
      <c r="B99" s="122"/>
      <c r="C99" s="122"/>
      <c r="D99" s="135">
        <f>AVERAGE(D96:D98)</f>
        <v>466666.66666666669</v>
      </c>
    </row>
    <row r="100" spans="2:5" ht="15">
      <c r="B100" s="134" t="s">
        <v>422</v>
      </c>
      <c r="C100" s="134" t="s">
        <v>421</v>
      </c>
      <c r="D100" s="132">
        <v>500000</v>
      </c>
    </row>
    <row r="101" spans="2:5" s="64" customFormat="1">
      <c r="B101" s="64" t="s">
        <v>420</v>
      </c>
    </row>
    <row r="102" spans="2:5" s="64" customFormat="1">
      <c r="B102" s="4"/>
      <c r="C102" s="4"/>
      <c r="D102" s="4"/>
      <c r="E102" s="4"/>
    </row>
    <row r="103" spans="2:5" ht="15">
      <c r="B103" s="129" t="s">
        <v>419</v>
      </c>
      <c r="C103" s="132">
        <v>200000</v>
      </c>
    </row>
    <row r="104" spans="2:5">
      <c r="B104" s="1031" t="s">
        <v>800</v>
      </c>
      <c r="C104" s="1032"/>
    </row>
    <row r="105" spans="2:5">
      <c r="B105" s="384"/>
      <c r="C105" s="384"/>
    </row>
    <row r="106" spans="2:5" ht="15">
      <c r="B106" s="129" t="s">
        <v>418</v>
      </c>
      <c r="C106" s="384"/>
    </row>
    <row r="107" spans="2:5">
      <c r="B107" s="122" t="s">
        <v>417</v>
      </c>
      <c r="C107" s="133">
        <f>C103</f>
        <v>200000</v>
      </c>
    </row>
    <row r="108" spans="2:5">
      <c r="B108" s="122" t="s">
        <v>416</v>
      </c>
      <c r="C108" s="133">
        <f>D100</f>
        <v>500000</v>
      </c>
    </row>
    <row r="109" spans="2:5" ht="15">
      <c r="B109" s="129" t="s">
        <v>415</v>
      </c>
      <c r="C109" s="132">
        <f>C107+C108</f>
        <v>700000</v>
      </c>
    </row>
    <row r="111" spans="2:5" ht="15">
      <c r="B111" s="129" t="s">
        <v>414</v>
      </c>
      <c r="C111" s="131" t="s">
        <v>190</v>
      </c>
    </row>
    <row r="112" spans="2:5">
      <c r="B112" s="45" t="s">
        <v>413</v>
      </c>
      <c r="C112" s="68">
        <v>38000</v>
      </c>
    </row>
    <row r="113" spans="2:4">
      <c r="B113" s="45" t="s">
        <v>412</v>
      </c>
      <c r="C113" s="68">
        <v>50000</v>
      </c>
    </row>
    <row r="114" spans="2:4" ht="15">
      <c r="B114" s="131" t="s">
        <v>73</v>
      </c>
      <c r="C114" s="130">
        <f>SUM(C112:C113)</f>
        <v>88000</v>
      </c>
    </row>
    <row r="116" spans="2:4" ht="15">
      <c r="B116" s="129" t="s">
        <v>411</v>
      </c>
      <c r="D116" s="101"/>
    </row>
    <row r="117" spans="2:4">
      <c r="B117" s="4" t="s">
        <v>410</v>
      </c>
      <c r="D117" s="101"/>
    </row>
    <row r="118" spans="2:4">
      <c r="D118" s="101"/>
    </row>
    <row r="119" spans="2:4" ht="15">
      <c r="B119" s="128" t="s">
        <v>409</v>
      </c>
      <c r="C119" s="128" t="s">
        <v>408</v>
      </c>
      <c r="D119" s="65"/>
    </row>
    <row r="120" spans="2:4" ht="12.95" customHeight="1">
      <c r="B120" s="80" t="s">
        <v>407</v>
      </c>
      <c r="C120" s="127">
        <v>2500000</v>
      </c>
      <c r="D120" s="65"/>
    </row>
    <row r="121" spans="2:4" ht="12" customHeight="1">
      <c r="B121" s="80" t="s">
        <v>406</v>
      </c>
      <c r="C121" s="127">
        <v>2100000</v>
      </c>
      <c r="D121" s="65"/>
    </row>
    <row r="122" spans="2:4">
      <c r="B122" s="80" t="s">
        <v>405</v>
      </c>
      <c r="C122" s="127">
        <v>2500000</v>
      </c>
      <c r="D122" s="65"/>
    </row>
    <row r="123" spans="2:4">
      <c r="B123" s="80" t="s">
        <v>404</v>
      </c>
      <c r="C123" s="127">
        <v>3650000</v>
      </c>
      <c r="D123" s="65"/>
    </row>
    <row r="124" spans="2:4" ht="12.6" customHeight="1">
      <c r="B124" s="80" t="s">
        <v>403</v>
      </c>
      <c r="C124" s="127">
        <v>2500000</v>
      </c>
      <c r="D124" s="65"/>
    </row>
    <row r="125" spans="2:4" ht="12.6" customHeight="1">
      <c r="B125" s="80" t="s">
        <v>402</v>
      </c>
      <c r="C125" s="127">
        <v>4000000</v>
      </c>
      <c r="D125" s="65"/>
    </row>
    <row r="126" spans="2:4" ht="12.6" customHeight="1">
      <c r="B126" s="126" t="s">
        <v>401</v>
      </c>
      <c r="C126" s="124"/>
      <c r="D126" s="65"/>
    </row>
    <row r="127" spans="2:4">
      <c r="B127" s="125" t="s">
        <v>400</v>
      </c>
      <c r="C127" s="124"/>
      <c r="D127" s="65"/>
    </row>
    <row r="129" spans="2:6" ht="15">
      <c r="B129" s="123" t="s">
        <v>95</v>
      </c>
      <c r="D129" s="65"/>
      <c r="F129" s="56"/>
    </row>
    <row r="130" spans="2:6">
      <c r="B130" s="122" t="s">
        <v>536</v>
      </c>
      <c r="C130" s="121">
        <f>C176</f>
        <v>1000000</v>
      </c>
      <c r="E130" s="163"/>
      <c r="F130" s="56"/>
    </row>
    <row r="131" spans="2:6">
      <c r="B131" s="45" t="s">
        <v>564</v>
      </c>
      <c r="C131" s="164">
        <f>C155</f>
        <v>5000000</v>
      </c>
      <c r="E131" s="163"/>
      <c r="F131" s="56"/>
    </row>
    <row r="132" spans="2:6">
      <c r="B132" s="45" t="s">
        <v>537</v>
      </c>
      <c r="C132" s="164">
        <f>C170</f>
        <v>5700000</v>
      </c>
      <c r="E132" s="163"/>
      <c r="F132" s="56"/>
    </row>
    <row r="133" spans="2:6">
      <c r="B133" s="122" t="s">
        <v>538</v>
      </c>
      <c r="C133" s="121">
        <f>C132*10%</f>
        <v>570000</v>
      </c>
      <c r="E133" s="163"/>
      <c r="F133" s="56"/>
    </row>
    <row r="134" spans="2:6">
      <c r="B134" s="122" t="s">
        <v>758</v>
      </c>
      <c r="C134" s="121">
        <f>C189</f>
        <v>3700000</v>
      </c>
      <c r="E134" s="163"/>
      <c r="F134" s="56"/>
    </row>
    <row r="135" spans="2:6">
      <c r="B135" s="122" t="str">
        <f>B192</f>
        <v>e. Formulación de planes sanitarios y/o de inocuidad</v>
      </c>
      <c r="C135" s="121">
        <f>C198</f>
        <v>1100000</v>
      </c>
      <c r="E135" s="163"/>
      <c r="F135" s="56"/>
    </row>
    <row r="136" spans="2:6">
      <c r="B136" s="122" t="str">
        <f>B201</f>
        <v xml:space="preserve">g. Talleres prácticos, días de campo y/o Instalaciones demostrativas, </v>
      </c>
      <c r="C136" s="121">
        <f>C215</f>
        <v>6000000</v>
      </c>
      <c r="E136" s="163"/>
      <c r="F136" s="56"/>
    </row>
    <row r="137" spans="2:6">
      <c r="B137" s="122" t="s">
        <v>802</v>
      </c>
      <c r="C137" s="121">
        <f>C130*10%</f>
        <v>100000</v>
      </c>
      <c r="E137" s="163"/>
      <c r="F137" s="56"/>
    </row>
    <row r="138" spans="2:6" hidden="1">
      <c r="B138" s="45" t="s">
        <v>805</v>
      </c>
      <c r="C138" s="68">
        <f>C132*10%</f>
        <v>570000</v>
      </c>
      <c r="E138" s="163"/>
      <c r="F138" s="56"/>
    </row>
    <row r="139" spans="2:6">
      <c r="B139" s="4" t="s">
        <v>806</v>
      </c>
      <c r="E139" s="163"/>
      <c r="F139" s="56"/>
    </row>
    <row r="140" spans="2:6">
      <c r="E140" s="163"/>
      <c r="F140" s="56"/>
    </row>
    <row r="142" spans="2:6" ht="15">
      <c r="B142" s="82" t="s">
        <v>536</v>
      </c>
      <c r="C142" s="101" t="s">
        <v>395</v>
      </c>
    </row>
    <row r="143" spans="2:6">
      <c r="B143" s="45" t="s">
        <v>369</v>
      </c>
      <c r="C143" s="68">
        <v>500000</v>
      </c>
    </row>
    <row r="144" spans="2:6">
      <c r="B144" s="387" t="s">
        <v>370</v>
      </c>
      <c r="C144" s="68">
        <v>500000</v>
      </c>
    </row>
    <row r="145" spans="2:3" ht="15">
      <c r="B145" s="117" t="s">
        <v>371</v>
      </c>
      <c r="C145" s="119">
        <f>SUM(C143:C144)</f>
        <v>1000000</v>
      </c>
    </row>
    <row r="146" spans="2:3">
      <c r="B146" s="45" t="s">
        <v>394</v>
      </c>
    </row>
    <row r="147" spans="2:3">
      <c r="B147" s="354"/>
    </row>
    <row r="149" spans="2:3" ht="15" customHeight="1">
      <c r="B149" s="1020" t="s">
        <v>803</v>
      </c>
      <c r="C149" s="1021"/>
    </row>
    <row r="150" spans="2:3">
      <c r="B150" s="45" t="s">
        <v>370</v>
      </c>
      <c r="C150" s="68">
        <v>2000000</v>
      </c>
    </row>
    <row r="151" spans="2:3">
      <c r="B151" s="45" t="s">
        <v>369</v>
      </c>
      <c r="C151" s="68">
        <v>1000000</v>
      </c>
    </row>
    <row r="152" spans="2:3">
      <c r="B152" s="387" t="s">
        <v>399</v>
      </c>
      <c r="C152" s="68">
        <v>700000</v>
      </c>
    </row>
    <row r="153" spans="2:3">
      <c r="B153" s="45" t="s">
        <v>368</v>
      </c>
      <c r="C153" s="68">
        <v>1000000</v>
      </c>
    </row>
    <row r="154" spans="2:3">
      <c r="B154" s="45" t="s">
        <v>293</v>
      </c>
      <c r="C154" s="68">
        <v>300000</v>
      </c>
    </row>
    <row r="155" spans="2:3" ht="15">
      <c r="B155" s="82" t="s">
        <v>398</v>
      </c>
      <c r="C155" s="119">
        <f>SUM(C150:C154)</f>
        <v>5000000</v>
      </c>
    </row>
    <row r="156" spans="2:3">
      <c r="B156" s="45" t="s">
        <v>396</v>
      </c>
    </row>
    <row r="158" spans="2:3" ht="15">
      <c r="B158" s="120"/>
      <c r="C158" s="120"/>
    </row>
    <row r="159" spans="2:3" ht="15">
      <c r="B159" s="1020" t="s">
        <v>804</v>
      </c>
      <c r="C159" s="1020"/>
    </row>
    <row r="160" spans="2:3">
      <c r="B160" s="45" t="s">
        <v>370</v>
      </c>
      <c r="C160" s="68">
        <v>1300000</v>
      </c>
    </row>
    <row r="161" spans="2:3">
      <c r="B161" s="68" t="s">
        <v>369</v>
      </c>
      <c r="C161" s="68">
        <f>15000*25</f>
        <v>375000</v>
      </c>
    </row>
    <row r="162" spans="2:3">
      <c r="B162" s="45" t="s">
        <v>266</v>
      </c>
      <c r="C162" s="68">
        <f>30000*25</f>
        <v>750000</v>
      </c>
    </row>
    <row r="163" spans="2:3">
      <c r="B163" s="68" t="s">
        <v>397</v>
      </c>
      <c r="C163" s="68">
        <v>1000000</v>
      </c>
    </row>
    <row r="164" spans="2:3">
      <c r="B164" s="45" t="s">
        <v>292</v>
      </c>
      <c r="C164" s="68">
        <f>C152</f>
        <v>700000</v>
      </c>
    </row>
    <row r="165" spans="2:3">
      <c r="B165" s="45" t="s">
        <v>368</v>
      </c>
      <c r="C165" s="68">
        <f>C153</f>
        <v>1000000</v>
      </c>
    </row>
    <row r="166" spans="2:3">
      <c r="B166" s="45" t="s">
        <v>382</v>
      </c>
      <c r="C166" s="68">
        <v>300000</v>
      </c>
    </row>
    <row r="167" spans="2:3">
      <c r="B167" s="45" t="s">
        <v>372</v>
      </c>
      <c r="C167" s="68">
        <v>250000</v>
      </c>
    </row>
    <row r="168" spans="2:3">
      <c r="B168" s="45"/>
      <c r="C168" s="68"/>
    </row>
    <row r="169" spans="2:3" ht="15">
      <c r="B169" s="117" t="s">
        <v>371</v>
      </c>
      <c r="C169" s="113">
        <f>SUM(C160:C167)</f>
        <v>5675000</v>
      </c>
    </row>
    <row r="170" spans="2:3" ht="15">
      <c r="B170" s="117" t="s">
        <v>262</v>
      </c>
      <c r="C170" s="113">
        <f>5700000</f>
        <v>5700000</v>
      </c>
    </row>
    <row r="171" spans="2:3">
      <c r="B171" s="45" t="s">
        <v>396</v>
      </c>
    </row>
    <row r="173" spans="2:3" ht="15" hidden="1">
      <c r="B173" s="82" t="s">
        <v>96</v>
      </c>
      <c r="C173" s="101" t="s">
        <v>395</v>
      </c>
    </row>
    <row r="174" spans="2:3" hidden="1">
      <c r="B174" s="45" t="s">
        <v>369</v>
      </c>
      <c r="C174" s="68">
        <v>500000</v>
      </c>
    </row>
    <row r="175" spans="2:3" hidden="1">
      <c r="B175" s="387" t="s">
        <v>370</v>
      </c>
      <c r="C175" s="68">
        <v>500000</v>
      </c>
    </row>
    <row r="176" spans="2:3" ht="15" hidden="1">
      <c r="B176" s="117" t="s">
        <v>371</v>
      </c>
      <c r="C176" s="119">
        <f>SUM(C174:C175)</f>
        <v>1000000</v>
      </c>
    </row>
    <row r="177" spans="2:3" hidden="1">
      <c r="B177" s="45" t="s">
        <v>394</v>
      </c>
    </row>
    <row r="179" spans="2:3" ht="15">
      <c r="B179" s="1020" t="s">
        <v>539</v>
      </c>
      <c r="C179" s="1021"/>
    </row>
    <row r="180" spans="2:3">
      <c r="B180" s="45" t="s">
        <v>393</v>
      </c>
      <c r="C180" s="68">
        <v>500000</v>
      </c>
    </row>
    <row r="181" spans="2:3">
      <c r="B181" s="68" t="s">
        <v>369</v>
      </c>
      <c r="C181" s="68">
        <f>15000*25</f>
        <v>375000</v>
      </c>
    </row>
    <row r="182" spans="2:3">
      <c r="B182" s="45" t="s">
        <v>392</v>
      </c>
      <c r="C182" s="68">
        <f>20000*25</f>
        <v>500000</v>
      </c>
    </row>
    <row r="183" spans="2:3">
      <c r="B183" s="45" t="s">
        <v>292</v>
      </c>
      <c r="C183" s="68">
        <f>C164</f>
        <v>700000</v>
      </c>
    </row>
    <row r="184" spans="2:3">
      <c r="B184" s="45" t="s">
        <v>389</v>
      </c>
      <c r="C184" s="68">
        <f>C114*2</f>
        <v>176000</v>
      </c>
    </row>
    <row r="185" spans="2:3">
      <c r="B185" s="45" t="s">
        <v>382</v>
      </c>
      <c r="C185" s="68">
        <v>300000</v>
      </c>
    </row>
    <row r="186" spans="2:3">
      <c r="B186" s="45" t="s">
        <v>372</v>
      </c>
      <c r="C186" s="68">
        <v>250000</v>
      </c>
    </row>
    <row r="187" spans="2:3">
      <c r="B187" s="45" t="s">
        <v>390</v>
      </c>
      <c r="C187" s="68">
        <f>D92*3</f>
        <v>900000</v>
      </c>
    </row>
    <row r="188" spans="2:3">
      <c r="B188" s="118" t="s">
        <v>73</v>
      </c>
      <c r="C188" s="118">
        <f>SUM(C180:C187)</f>
        <v>3701000</v>
      </c>
    </row>
    <row r="189" spans="2:3" ht="15">
      <c r="B189" s="117" t="s">
        <v>391</v>
      </c>
      <c r="C189" s="117">
        <v>3700000</v>
      </c>
    </row>
    <row r="192" spans="2:3" ht="15">
      <c r="B192" s="1020" t="s">
        <v>801</v>
      </c>
      <c r="C192" s="1021"/>
    </row>
    <row r="193" spans="2:3">
      <c r="B193" s="68" t="s">
        <v>367</v>
      </c>
      <c r="C193" s="68">
        <v>600000</v>
      </c>
    </row>
    <row r="194" spans="2:3">
      <c r="B194" s="45" t="s">
        <v>386</v>
      </c>
      <c r="C194" s="68">
        <v>300000</v>
      </c>
    </row>
    <row r="195" spans="2:3">
      <c r="B195" s="45" t="s">
        <v>389</v>
      </c>
      <c r="C195" s="68">
        <v>88000</v>
      </c>
    </row>
    <row r="196" spans="2:3">
      <c r="B196" s="44" t="s">
        <v>388</v>
      </c>
      <c r="C196" s="68">
        <v>50000</v>
      </c>
    </row>
    <row r="197" spans="2:3">
      <c r="B197" s="45" t="s">
        <v>73</v>
      </c>
      <c r="C197" s="94">
        <f>SUM(C193:C196)</f>
        <v>1038000</v>
      </c>
    </row>
    <row r="198" spans="2:3" ht="15">
      <c r="B198" s="386" t="s">
        <v>262</v>
      </c>
      <c r="C198" s="113">
        <v>1100000</v>
      </c>
    </row>
    <row r="199" spans="2:3">
      <c r="B199" s="4" t="s">
        <v>387</v>
      </c>
    </row>
    <row r="201" spans="2:3" ht="15">
      <c r="B201" s="1020" t="s">
        <v>535</v>
      </c>
      <c r="C201" s="1021"/>
    </row>
    <row r="202" spans="2:3">
      <c r="B202" s="68" t="s">
        <v>367</v>
      </c>
      <c r="C202" s="68">
        <f>C193</f>
        <v>600000</v>
      </c>
    </row>
    <row r="203" spans="2:3">
      <c r="B203" s="45" t="s">
        <v>386</v>
      </c>
      <c r="C203" s="68">
        <f>C194</f>
        <v>300000</v>
      </c>
    </row>
    <row r="204" spans="2:3">
      <c r="B204" s="44" t="s">
        <v>385</v>
      </c>
      <c r="C204" s="68">
        <v>50000</v>
      </c>
    </row>
    <row r="205" spans="2:3">
      <c r="B205" s="45" t="s">
        <v>384</v>
      </c>
      <c r="C205" s="68">
        <f>25*40000</f>
        <v>1000000</v>
      </c>
    </row>
    <row r="206" spans="2:3">
      <c r="B206" s="45" t="s">
        <v>369</v>
      </c>
      <c r="C206" s="68">
        <f>25*15000</f>
        <v>375000</v>
      </c>
    </row>
    <row r="207" spans="2:3">
      <c r="B207" s="45" t="s">
        <v>374</v>
      </c>
      <c r="C207" s="68">
        <f>30000*25</f>
        <v>750000</v>
      </c>
    </row>
    <row r="208" spans="2:3">
      <c r="B208" s="45" t="s">
        <v>292</v>
      </c>
      <c r="C208" s="68">
        <v>200000</v>
      </c>
    </row>
    <row r="209" spans="2:3">
      <c r="B209" s="45" t="s">
        <v>383</v>
      </c>
      <c r="C209" s="68">
        <v>600000</v>
      </c>
    </row>
    <row r="210" spans="2:3">
      <c r="B210" s="45" t="s">
        <v>382</v>
      </c>
      <c r="C210" s="68">
        <v>300000</v>
      </c>
    </row>
    <row r="211" spans="2:3">
      <c r="B211" s="45" t="s">
        <v>381</v>
      </c>
      <c r="C211" s="68">
        <v>300000</v>
      </c>
    </row>
    <row r="212" spans="2:3">
      <c r="B212" s="45" t="s">
        <v>372</v>
      </c>
      <c r="C212" s="68">
        <v>250000</v>
      </c>
    </row>
    <row r="213" spans="2:3">
      <c r="B213" s="45" t="s">
        <v>380</v>
      </c>
      <c r="C213" s="68">
        <f>50000*25</f>
        <v>1250000</v>
      </c>
    </row>
    <row r="214" spans="2:3" ht="15">
      <c r="B214" s="386" t="s">
        <v>371</v>
      </c>
      <c r="C214" s="113">
        <f>SUM(C202:C213)</f>
        <v>5975000</v>
      </c>
    </row>
    <row r="215" spans="2:3" ht="15">
      <c r="B215" s="386" t="s">
        <v>379</v>
      </c>
      <c r="C215" s="113">
        <f>6000000</f>
        <v>6000000</v>
      </c>
    </row>
    <row r="216" spans="2:3">
      <c r="B216" s="4" t="s">
        <v>378</v>
      </c>
    </row>
    <row r="217" spans="2:3">
      <c r="B217" s="4" t="s">
        <v>377</v>
      </c>
    </row>
    <row r="218" spans="2:3" ht="14.45" customHeight="1"/>
    <row r="219" spans="2:3" ht="15" hidden="1">
      <c r="B219" s="1033" t="s">
        <v>376</v>
      </c>
      <c r="C219" s="1034"/>
    </row>
    <row r="220" spans="2:3" hidden="1">
      <c r="B220" s="116" t="s">
        <v>375</v>
      </c>
      <c r="C220" s="114">
        <f>50000*25</f>
        <v>1250000</v>
      </c>
    </row>
    <row r="221" spans="2:3" hidden="1">
      <c r="B221" s="114" t="s">
        <v>369</v>
      </c>
      <c r="C221" s="114">
        <f>15000*25</f>
        <v>375000</v>
      </c>
    </row>
    <row r="222" spans="2:3" hidden="1">
      <c r="B222" s="115" t="s">
        <v>374</v>
      </c>
      <c r="C222" s="114">
        <f>25000*25</f>
        <v>625000</v>
      </c>
    </row>
    <row r="223" spans="2:3" hidden="1">
      <c r="B223" s="68" t="s">
        <v>367</v>
      </c>
      <c r="C223" s="114">
        <v>600000</v>
      </c>
    </row>
    <row r="224" spans="2:3" hidden="1">
      <c r="B224" s="114" t="s">
        <v>373</v>
      </c>
      <c r="C224" s="114">
        <f>30*40000</f>
        <v>1200000</v>
      </c>
    </row>
    <row r="225" spans="1:6" hidden="1">
      <c r="B225" s="45" t="s">
        <v>372</v>
      </c>
      <c r="C225" s="68">
        <v>250000</v>
      </c>
    </row>
    <row r="226" spans="1:6" hidden="1">
      <c r="B226" s="45" t="s">
        <v>366</v>
      </c>
      <c r="C226" s="68">
        <v>300000</v>
      </c>
    </row>
    <row r="227" spans="1:6" ht="15" hidden="1">
      <c r="B227" s="113" t="s">
        <v>371</v>
      </c>
      <c r="C227" s="113">
        <f>SUM(C220:C226)</f>
        <v>4600000</v>
      </c>
    </row>
    <row r="228" spans="1:6" hidden="1"/>
    <row r="230" spans="1:6" ht="15">
      <c r="B230" s="106" t="s">
        <v>97</v>
      </c>
      <c r="D230" s="101"/>
      <c r="F230" s="56"/>
    </row>
    <row r="231" spans="1:6" ht="15">
      <c r="B231" s="112" t="s">
        <v>98</v>
      </c>
      <c r="C231" s="111" t="s">
        <v>99</v>
      </c>
      <c r="D231" s="111" t="s">
        <v>100</v>
      </c>
      <c r="F231" s="56"/>
    </row>
    <row r="232" spans="1:6">
      <c r="B232" s="69">
        <v>2021</v>
      </c>
      <c r="C232" s="110">
        <v>3681</v>
      </c>
      <c r="D232" s="109">
        <v>4279.09</v>
      </c>
    </row>
    <row r="233" spans="1:6">
      <c r="B233" s="69">
        <v>2020</v>
      </c>
      <c r="C233" s="68">
        <v>3693.36</v>
      </c>
      <c r="D233" s="109">
        <v>4214.03</v>
      </c>
    </row>
    <row r="234" spans="1:6" ht="15">
      <c r="B234" s="108" t="s">
        <v>365</v>
      </c>
      <c r="C234" s="107">
        <f>AVERAGE(C232:C233)</f>
        <v>3687.1800000000003</v>
      </c>
      <c r="D234" s="107">
        <f>AVERAGE(D232:D233)</f>
        <v>4246.5599999999995</v>
      </c>
    </row>
    <row r="235" spans="1:6" ht="15">
      <c r="B235" s="1035" t="s">
        <v>364</v>
      </c>
      <c r="C235" s="1036"/>
      <c r="D235" s="1036"/>
    </row>
    <row r="237" spans="1:6" ht="15">
      <c r="B237" s="106" t="s">
        <v>101</v>
      </c>
      <c r="C237" s="105"/>
      <c r="D237" s="105"/>
    </row>
    <row r="238" spans="1:6" ht="15">
      <c r="A238" s="101"/>
      <c r="B238" s="104" t="s">
        <v>315</v>
      </c>
      <c r="C238" s="103" t="s">
        <v>190</v>
      </c>
      <c r="D238" s="65"/>
    </row>
    <row r="239" spans="1:6">
      <c r="A239" s="101"/>
      <c r="B239" s="45" t="s">
        <v>102</v>
      </c>
      <c r="C239" s="94">
        <f>H260</f>
        <v>6300000</v>
      </c>
      <c r="D239" s="65"/>
    </row>
    <row r="240" spans="1:6" ht="15" customHeight="1">
      <c r="A240" s="101"/>
      <c r="B240" s="45" t="s">
        <v>103</v>
      </c>
      <c r="C240" s="94">
        <f>C270</f>
        <v>480000</v>
      </c>
      <c r="D240" s="65"/>
    </row>
    <row r="241" spans="1:8">
      <c r="A241" s="101"/>
      <c r="B241" s="45" t="s">
        <v>104</v>
      </c>
      <c r="C241" s="94">
        <f>C278</f>
        <v>25000000</v>
      </c>
      <c r="D241" s="65"/>
    </row>
    <row r="242" spans="1:8">
      <c r="A242" s="101"/>
      <c r="B242" s="45" t="s">
        <v>105</v>
      </c>
      <c r="C242" s="94">
        <f>C279</f>
        <v>15000000</v>
      </c>
      <c r="D242" s="65"/>
    </row>
    <row r="243" spans="1:8" ht="14.1" customHeight="1">
      <c r="A243" s="101"/>
      <c r="B243" s="48" t="s">
        <v>106</v>
      </c>
      <c r="C243" s="95">
        <v>20000000</v>
      </c>
      <c r="D243" s="65"/>
    </row>
    <row r="244" spans="1:8">
      <c r="A244" s="101"/>
      <c r="B244" s="48" t="s">
        <v>107</v>
      </c>
      <c r="C244" s="95">
        <f>C284</f>
        <v>4000000</v>
      </c>
      <c r="D244" s="65"/>
    </row>
    <row r="245" spans="1:8">
      <c r="A245" s="101"/>
      <c r="B245" s="48" t="s">
        <v>108</v>
      </c>
      <c r="C245" s="102">
        <f>C288</f>
        <v>500000</v>
      </c>
      <c r="D245" s="65"/>
    </row>
    <row r="246" spans="1:8">
      <c r="A246" s="101"/>
      <c r="B246" s="48" t="s">
        <v>109</v>
      </c>
      <c r="C246" s="44">
        <f>E301</f>
        <v>360000000</v>
      </c>
      <c r="D246" s="65"/>
    </row>
    <row r="247" spans="1:8">
      <c r="A247" s="101"/>
      <c r="B247" s="48" t="s">
        <v>110</v>
      </c>
      <c r="C247" s="94">
        <f>E313</f>
        <v>75000000</v>
      </c>
      <c r="D247" s="65"/>
    </row>
    <row r="248" spans="1:8">
      <c r="A248" s="101"/>
      <c r="B248" s="45" t="s">
        <v>111</v>
      </c>
      <c r="C248" s="94">
        <f>E327</f>
        <v>140000000</v>
      </c>
      <c r="D248" s="65"/>
    </row>
    <row r="249" spans="1:8">
      <c r="A249" s="101"/>
      <c r="B249" s="48" t="s">
        <v>112</v>
      </c>
      <c r="C249" s="95">
        <f>C331</f>
        <v>1800000</v>
      </c>
      <c r="D249" s="65"/>
    </row>
    <row r="250" spans="1:8">
      <c r="A250" s="101"/>
      <c r="B250" s="48" t="s">
        <v>113</v>
      </c>
      <c r="C250" s="94">
        <f>C332</f>
        <v>900000</v>
      </c>
      <c r="D250" s="65"/>
    </row>
    <row r="251" spans="1:8">
      <c r="A251" s="101"/>
      <c r="B251" s="45" t="str">
        <f>B336</f>
        <v>m. Plan de Medios radial Nacional/Institucional</v>
      </c>
      <c r="C251" s="94">
        <f>E340</f>
        <v>73000000</v>
      </c>
      <c r="D251" s="65"/>
    </row>
    <row r="252" spans="1:8" ht="12.95" customHeight="1">
      <c r="A252" s="101"/>
      <c r="B252" s="45" t="str">
        <f>B342</f>
        <v>n. Plan de medios radial regional</v>
      </c>
      <c r="C252" s="94">
        <f>E347</f>
        <v>20000000</v>
      </c>
      <c r="D252" s="65"/>
    </row>
    <row r="253" spans="1:8">
      <c r="D253" s="65"/>
    </row>
    <row r="254" spans="1:8">
      <c r="D254" s="65"/>
      <c r="E254" s="384"/>
      <c r="F254" s="384"/>
      <c r="G254" s="384"/>
      <c r="H254" s="384"/>
    </row>
    <row r="255" spans="1:8" ht="15">
      <c r="B255" s="1037" t="s">
        <v>102</v>
      </c>
      <c r="C255" s="1038"/>
      <c r="D255" s="1038"/>
      <c r="E255" s="1038"/>
      <c r="F255" s="1038"/>
      <c r="G255" s="1038"/>
      <c r="H255" s="384"/>
    </row>
    <row r="256" spans="1:8" ht="15">
      <c r="B256" s="100"/>
      <c r="C256" s="100" t="s">
        <v>190</v>
      </c>
      <c r="D256" s="100" t="s">
        <v>363</v>
      </c>
      <c r="E256" s="100" t="s">
        <v>190</v>
      </c>
      <c r="F256" s="98" t="s">
        <v>362</v>
      </c>
      <c r="G256" s="98" t="s">
        <v>190</v>
      </c>
      <c r="H256" s="384"/>
    </row>
    <row r="257" spans="2:8" ht="15">
      <c r="B257" s="45" t="s">
        <v>361</v>
      </c>
      <c r="C257" s="68">
        <v>3700000</v>
      </c>
      <c r="D257" s="45" t="s">
        <v>361</v>
      </c>
      <c r="E257" s="68">
        <v>4800000</v>
      </c>
      <c r="F257" s="45" t="s">
        <v>361</v>
      </c>
      <c r="G257" s="68">
        <v>2750000</v>
      </c>
      <c r="H257" s="89" t="s">
        <v>345</v>
      </c>
    </row>
    <row r="258" spans="2:8" ht="15">
      <c r="B258" s="45" t="s">
        <v>360</v>
      </c>
      <c r="C258" s="68">
        <v>6900000</v>
      </c>
      <c r="D258" s="45" t="s">
        <v>360</v>
      </c>
      <c r="E258" s="68">
        <v>5100000</v>
      </c>
      <c r="F258" s="45" t="s">
        <v>360</v>
      </c>
      <c r="G258" s="68">
        <v>2750000</v>
      </c>
      <c r="H258" s="99">
        <f>(C260+E260+G260)/3</f>
        <v>6255555.555555555</v>
      </c>
    </row>
    <row r="259" spans="2:8" ht="15">
      <c r="B259" s="45" t="s">
        <v>359</v>
      </c>
      <c r="C259" s="68">
        <v>9600000</v>
      </c>
      <c r="D259" s="45" t="s">
        <v>359</v>
      </c>
      <c r="E259" s="68">
        <v>12400000</v>
      </c>
      <c r="F259" s="45" t="s">
        <v>359</v>
      </c>
      <c r="G259" s="68">
        <v>8300000</v>
      </c>
      <c r="H259" s="89" t="s">
        <v>358</v>
      </c>
    </row>
    <row r="260" spans="2:8" ht="15">
      <c r="B260" s="89" t="s">
        <v>345</v>
      </c>
      <c r="C260" s="99">
        <f>AVERAGE(C257:C259)</f>
        <v>6733333.333333333</v>
      </c>
      <c r="D260" s="89" t="s">
        <v>345</v>
      </c>
      <c r="E260" s="99">
        <f>AVERAGE(E257:E259)</f>
        <v>7433333.333333333</v>
      </c>
      <c r="F260" s="89" t="s">
        <v>345</v>
      </c>
      <c r="G260" s="99">
        <f>AVERAGE(G257:G259)</f>
        <v>4600000</v>
      </c>
      <c r="H260" s="99">
        <v>6300000</v>
      </c>
    </row>
    <row r="261" spans="2:8">
      <c r="B261" s="4" t="s">
        <v>357</v>
      </c>
      <c r="C261" s="56"/>
      <c r="H261" s="384"/>
    </row>
    <row r="262" spans="2:8">
      <c r="D262" s="65"/>
      <c r="E262" s="384"/>
      <c r="F262" s="384"/>
      <c r="G262" s="384"/>
      <c r="H262" s="384"/>
    </row>
    <row r="263" spans="2:8">
      <c r="C263" s="56"/>
      <c r="F263" s="384"/>
      <c r="G263" s="384"/>
      <c r="H263" s="384"/>
    </row>
    <row r="264" spans="2:8" ht="15">
      <c r="B264" s="1037" t="s">
        <v>356</v>
      </c>
      <c r="C264" s="1037"/>
      <c r="F264" s="384"/>
      <c r="G264" s="384"/>
      <c r="H264" s="384"/>
    </row>
    <row r="265" spans="2:8" ht="15">
      <c r="B265" s="98" t="s">
        <v>355</v>
      </c>
      <c r="C265" s="98" t="s">
        <v>190</v>
      </c>
      <c r="D265" s="97" t="s">
        <v>321</v>
      </c>
      <c r="E265" s="96"/>
    </row>
    <row r="266" spans="2:8">
      <c r="B266" s="48" t="s">
        <v>354</v>
      </c>
      <c r="C266" s="95">
        <v>130000</v>
      </c>
      <c r="D266" s="93" t="s">
        <v>353</v>
      </c>
      <c r="E266" s="92" t="s">
        <v>352</v>
      </c>
    </row>
    <row r="267" spans="2:8">
      <c r="B267" s="45" t="s">
        <v>351</v>
      </c>
      <c r="C267" s="94">
        <v>200000</v>
      </c>
      <c r="D267" s="93" t="s">
        <v>350</v>
      </c>
      <c r="E267" s="92" t="s">
        <v>349</v>
      </c>
    </row>
    <row r="268" spans="2:8">
      <c r="B268" s="45" t="s">
        <v>348</v>
      </c>
      <c r="C268" s="94">
        <v>1100000</v>
      </c>
      <c r="D268" s="93" t="s">
        <v>347</v>
      </c>
      <c r="E268" s="92" t="s">
        <v>346</v>
      </c>
    </row>
    <row r="269" spans="2:8">
      <c r="B269" s="52" t="s">
        <v>345</v>
      </c>
      <c r="C269" s="51">
        <f>AVERAGE(C266:C268)</f>
        <v>476666.66666666669</v>
      </c>
      <c r="D269" s="91" t="s">
        <v>344</v>
      </c>
      <c r="E269" s="90" t="s">
        <v>343</v>
      </c>
    </row>
    <row r="270" spans="2:8" ht="15">
      <c r="B270" s="89" t="s">
        <v>342</v>
      </c>
      <c r="C270" s="88">
        <v>480000</v>
      </c>
    </row>
    <row r="271" spans="2:8">
      <c r="B271" s="4" t="s">
        <v>341</v>
      </c>
    </row>
    <row r="272" spans="2:8">
      <c r="B272" s="1040" t="s">
        <v>340</v>
      </c>
      <c r="C272" s="1040"/>
      <c r="D272" s="1040"/>
      <c r="E272" s="1040"/>
    </row>
    <row r="273" spans="2:5">
      <c r="B273" s="1040"/>
      <c r="C273" s="1040"/>
      <c r="D273" s="1040"/>
      <c r="E273" s="1040"/>
    </row>
    <row r="274" spans="2:5" ht="28.5">
      <c r="B274" s="384" t="s">
        <v>339</v>
      </c>
      <c r="C274" s="384"/>
      <c r="D274" s="384"/>
      <c r="E274" s="384"/>
    </row>
    <row r="275" spans="2:5">
      <c r="B275" s="1040" t="s">
        <v>338</v>
      </c>
      <c r="C275" s="1040"/>
      <c r="D275" s="1040"/>
      <c r="E275" s="1040"/>
    </row>
    <row r="276" spans="2:5">
      <c r="B276" s="384"/>
      <c r="C276" s="384"/>
      <c r="D276" s="384"/>
      <c r="E276" s="384"/>
    </row>
    <row r="277" spans="2:5" ht="15">
      <c r="B277" s="86" t="s">
        <v>326</v>
      </c>
      <c r="C277" s="86" t="s">
        <v>190</v>
      </c>
      <c r="D277" s="384"/>
      <c r="E277" s="384"/>
    </row>
    <row r="278" spans="2:5">
      <c r="B278" s="45" t="s">
        <v>337</v>
      </c>
      <c r="C278" s="87">
        <v>25000000</v>
      </c>
      <c r="D278" s="384"/>
      <c r="E278" s="384"/>
    </row>
    <row r="279" spans="2:5">
      <c r="B279" s="45" t="s">
        <v>336</v>
      </c>
      <c r="C279" s="87">
        <v>15000000</v>
      </c>
      <c r="D279" s="384"/>
      <c r="E279" s="384"/>
    </row>
    <row r="280" spans="2:5">
      <c r="B280" s="1044" t="s">
        <v>335</v>
      </c>
      <c r="C280" s="1044"/>
      <c r="D280" s="384"/>
      <c r="E280" s="384"/>
    </row>
    <row r="281" spans="2:5">
      <c r="B281" s="85"/>
      <c r="C281" s="85"/>
      <c r="D281" s="384"/>
      <c r="E281" s="384"/>
    </row>
    <row r="282" spans="2:5" ht="15">
      <c r="B282" s="86" t="s">
        <v>334</v>
      </c>
      <c r="C282" s="86" t="s">
        <v>190</v>
      </c>
      <c r="D282" s="384"/>
      <c r="E282" s="384"/>
    </row>
    <row r="283" spans="2:5">
      <c r="B283" s="48" t="s">
        <v>106</v>
      </c>
      <c r="C283" s="47">
        <v>10000000</v>
      </c>
      <c r="D283" s="384"/>
      <c r="E283" s="384"/>
    </row>
    <row r="284" spans="2:5">
      <c r="B284" s="48" t="s">
        <v>107</v>
      </c>
      <c r="C284" s="47">
        <v>4000000</v>
      </c>
      <c r="D284" s="384"/>
      <c r="E284" s="384"/>
    </row>
    <row r="285" spans="2:5">
      <c r="B285" s="1045" t="s">
        <v>333</v>
      </c>
      <c r="C285" s="1045"/>
      <c r="D285" s="384"/>
      <c r="E285" s="384"/>
    </row>
    <row r="286" spans="2:5">
      <c r="B286" s="385"/>
      <c r="C286" s="385"/>
      <c r="D286" s="384"/>
      <c r="E286" s="384"/>
    </row>
    <row r="287" spans="2:5" ht="15">
      <c r="B287" s="86" t="s">
        <v>332</v>
      </c>
      <c r="C287" s="86" t="s">
        <v>190</v>
      </c>
      <c r="D287" s="384"/>
      <c r="E287" s="384"/>
    </row>
    <row r="288" spans="2:5">
      <c r="B288" s="48" t="s">
        <v>108</v>
      </c>
      <c r="C288" s="47">
        <f>500000</f>
        <v>500000</v>
      </c>
      <c r="D288" s="384"/>
      <c r="E288" s="384"/>
    </row>
    <row r="289" spans="2:5">
      <c r="B289" s="85" t="s">
        <v>331</v>
      </c>
      <c r="C289" s="85"/>
      <c r="D289" s="384"/>
      <c r="E289" s="384"/>
    </row>
    <row r="290" spans="2:5">
      <c r="B290" s="85"/>
      <c r="C290" s="85"/>
      <c r="D290" s="384"/>
      <c r="E290" s="384"/>
    </row>
    <row r="291" spans="2:5" ht="15">
      <c r="B291" s="82" t="s">
        <v>330</v>
      </c>
      <c r="C291" s="81" t="s">
        <v>300</v>
      </c>
      <c r="D291" s="81" t="s">
        <v>190</v>
      </c>
      <c r="E291" s="81" t="s">
        <v>73</v>
      </c>
    </row>
    <row r="292" spans="2:5">
      <c r="B292" s="68" t="s">
        <v>284</v>
      </c>
      <c r="C292" s="68">
        <v>4</v>
      </c>
      <c r="D292" s="68">
        <f>5000000</f>
        <v>5000000</v>
      </c>
      <c r="E292" s="68">
        <f t="shared" ref="E292:E298" si="0">C292*D292</f>
        <v>20000000</v>
      </c>
    </row>
    <row r="293" spans="2:5">
      <c r="B293" s="68" t="s">
        <v>314</v>
      </c>
      <c r="C293" s="68">
        <v>2000</v>
      </c>
      <c r="D293" s="68">
        <v>500</v>
      </c>
      <c r="E293" s="68">
        <f t="shared" si="0"/>
        <v>1000000</v>
      </c>
    </row>
    <row r="294" spans="2:5">
      <c r="B294" s="68" t="s">
        <v>329</v>
      </c>
      <c r="C294" s="68">
        <v>8</v>
      </c>
      <c r="D294" s="68">
        <f>C239</f>
        <v>6300000</v>
      </c>
      <c r="E294" s="68">
        <f t="shared" si="0"/>
        <v>50400000</v>
      </c>
    </row>
    <row r="295" spans="2:5">
      <c r="B295" s="68" t="s">
        <v>328</v>
      </c>
      <c r="C295" s="68">
        <v>8</v>
      </c>
      <c r="D295" s="68">
        <f>C243</f>
        <v>20000000</v>
      </c>
      <c r="E295" s="68">
        <f t="shared" si="0"/>
        <v>160000000</v>
      </c>
    </row>
    <row r="296" spans="2:5">
      <c r="B296" s="68" t="s">
        <v>298</v>
      </c>
      <c r="C296" s="68">
        <v>10</v>
      </c>
      <c r="D296" s="68">
        <v>5000000</v>
      </c>
      <c r="E296" s="68">
        <f t="shared" si="0"/>
        <v>50000000</v>
      </c>
    </row>
    <row r="297" spans="2:5">
      <c r="B297" s="45" t="s">
        <v>327</v>
      </c>
      <c r="C297" s="68">
        <v>500</v>
      </c>
      <c r="D297" s="68">
        <v>50000</v>
      </c>
      <c r="E297" s="68">
        <f t="shared" si="0"/>
        <v>25000000</v>
      </c>
    </row>
    <row r="298" spans="2:5">
      <c r="B298" s="45" t="s">
        <v>326</v>
      </c>
      <c r="C298" s="68">
        <v>2</v>
      </c>
      <c r="D298" s="68">
        <f>C241</f>
        <v>25000000</v>
      </c>
      <c r="E298" s="68">
        <f t="shared" si="0"/>
        <v>50000000</v>
      </c>
    </row>
    <row r="299" spans="2:5">
      <c r="B299" s="45"/>
      <c r="C299" s="68"/>
      <c r="D299" s="68"/>
      <c r="E299" s="68"/>
    </row>
    <row r="300" spans="2:5" ht="15">
      <c r="B300" s="72" t="s">
        <v>325</v>
      </c>
      <c r="C300" s="72"/>
      <c r="D300" s="72"/>
      <c r="E300" s="75">
        <f>SUM(E292:E298)</f>
        <v>356400000</v>
      </c>
    </row>
    <row r="301" spans="2:5" ht="15">
      <c r="B301" s="72" t="s">
        <v>262</v>
      </c>
      <c r="C301" s="72"/>
      <c r="D301" s="72"/>
      <c r="E301" s="75">
        <f>360000000</f>
        <v>360000000</v>
      </c>
    </row>
    <row r="302" spans="2:5" s="64" customFormat="1" ht="15">
      <c r="B302" s="84" t="s">
        <v>324</v>
      </c>
      <c r="C302" s="84"/>
      <c r="D302" s="84"/>
      <c r="E302" s="78" t="s">
        <v>323</v>
      </c>
    </row>
    <row r="303" spans="2:5">
      <c r="B303" s="85"/>
      <c r="C303" s="85"/>
      <c r="D303" s="384"/>
      <c r="E303" s="384"/>
    </row>
    <row r="304" spans="2:5" ht="15">
      <c r="B304" s="82" t="s">
        <v>322</v>
      </c>
      <c r="C304" s="81" t="s">
        <v>300</v>
      </c>
      <c r="D304" s="81" t="s">
        <v>190</v>
      </c>
      <c r="E304" s="81" t="s">
        <v>73</v>
      </c>
    </row>
    <row r="305" spans="2:5">
      <c r="B305" s="68" t="s">
        <v>284</v>
      </c>
      <c r="C305" s="68">
        <v>2</v>
      </c>
      <c r="D305" s="68">
        <v>5000000</v>
      </c>
      <c r="E305" s="68">
        <f t="shared" ref="E305:E311" si="1">C305*D305</f>
        <v>10000000</v>
      </c>
    </row>
    <row r="306" spans="2:5">
      <c r="B306" s="68" t="s">
        <v>314</v>
      </c>
      <c r="C306" s="68">
        <v>1000</v>
      </c>
      <c r="D306" s="68">
        <v>500</v>
      </c>
      <c r="E306" s="68">
        <f t="shared" si="1"/>
        <v>500000</v>
      </c>
    </row>
    <row r="307" spans="2:5">
      <c r="B307" s="68" t="s">
        <v>321</v>
      </c>
      <c r="C307" s="68">
        <v>4</v>
      </c>
      <c r="D307" s="68">
        <f>C240</f>
        <v>480000</v>
      </c>
      <c r="E307" s="68">
        <f t="shared" si="1"/>
        <v>1920000</v>
      </c>
    </row>
    <row r="308" spans="2:5">
      <c r="B308" s="68" t="s">
        <v>298</v>
      </c>
      <c r="C308" s="68">
        <v>4</v>
      </c>
      <c r="D308" s="68">
        <v>5000000</v>
      </c>
      <c r="E308" s="68">
        <f t="shared" si="1"/>
        <v>20000000</v>
      </c>
    </row>
    <row r="309" spans="2:5">
      <c r="B309" s="68" t="s">
        <v>312</v>
      </c>
      <c r="C309" s="68">
        <v>4</v>
      </c>
      <c r="D309" s="68">
        <f>C244</f>
        <v>4000000</v>
      </c>
      <c r="E309" s="68">
        <f t="shared" si="1"/>
        <v>16000000</v>
      </c>
    </row>
    <row r="310" spans="2:5">
      <c r="B310" s="68" t="s">
        <v>320</v>
      </c>
      <c r="C310" s="68">
        <v>100</v>
      </c>
      <c r="D310" s="68">
        <f>D297</f>
        <v>50000</v>
      </c>
      <c r="E310" s="68">
        <f t="shared" si="1"/>
        <v>5000000</v>
      </c>
    </row>
    <row r="311" spans="2:5">
      <c r="B311" s="45" t="s">
        <v>319</v>
      </c>
      <c r="C311" s="68">
        <v>2</v>
      </c>
      <c r="D311" s="44">
        <f>C242</f>
        <v>15000000</v>
      </c>
      <c r="E311" s="68">
        <f t="shared" si="1"/>
        <v>30000000</v>
      </c>
    </row>
    <row r="312" spans="2:5" ht="15">
      <c r="B312" s="72" t="s">
        <v>318</v>
      </c>
      <c r="C312" s="72"/>
      <c r="D312" s="72"/>
      <c r="E312" s="75">
        <f>SUM(E306:E311)</f>
        <v>73420000</v>
      </c>
    </row>
    <row r="313" spans="2:5" ht="15">
      <c r="B313" s="72" t="s">
        <v>262</v>
      </c>
      <c r="C313" s="72"/>
      <c r="D313" s="72"/>
      <c r="E313" s="75">
        <v>75000000</v>
      </c>
    </row>
    <row r="314" spans="2:5" s="64" customFormat="1" ht="15">
      <c r="B314" s="84" t="s">
        <v>317</v>
      </c>
      <c r="C314" s="84"/>
      <c r="D314" s="84"/>
      <c r="E314" s="78"/>
    </row>
    <row r="315" spans="2:5">
      <c r="B315" s="85"/>
      <c r="C315" s="85"/>
      <c r="D315" s="384"/>
      <c r="E315" s="384"/>
    </row>
    <row r="316" spans="2:5" ht="15">
      <c r="B316" s="1020" t="s">
        <v>316</v>
      </c>
      <c r="C316" s="1039"/>
    </row>
    <row r="317" spans="2:5" ht="15">
      <c r="B317" s="72" t="s">
        <v>315</v>
      </c>
      <c r="C317" s="77" t="s">
        <v>300</v>
      </c>
      <c r="D317" s="77" t="s">
        <v>190</v>
      </c>
      <c r="E317" s="77" t="s">
        <v>73</v>
      </c>
    </row>
    <row r="318" spans="2:5">
      <c r="B318" s="68" t="s">
        <v>284</v>
      </c>
      <c r="C318" s="68">
        <v>2</v>
      </c>
      <c r="D318" s="68">
        <v>5000000</v>
      </c>
      <c r="E318" s="68">
        <f t="shared" ref="E318:E325" si="2">C318*D318</f>
        <v>10000000</v>
      </c>
    </row>
    <row r="319" spans="2:5">
      <c r="B319" s="68" t="s">
        <v>314</v>
      </c>
      <c r="C319" s="68">
        <v>1000</v>
      </c>
      <c r="D319" s="68">
        <v>500</v>
      </c>
      <c r="E319" s="68">
        <f t="shared" si="2"/>
        <v>500000</v>
      </c>
    </row>
    <row r="320" spans="2:5">
      <c r="B320" s="68" t="s">
        <v>299</v>
      </c>
      <c r="C320" s="68">
        <v>4</v>
      </c>
      <c r="D320" s="68">
        <f>C240</f>
        <v>480000</v>
      </c>
      <c r="E320" s="68">
        <f t="shared" si="2"/>
        <v>1920000</v>
      </c>
    </row>
    <row r="321" spans="1:7">
      <c r="B321" s="68" t="s">
        <v>303</v>
      </c>
      <c r="C321" s="68">
        <v>2</v>
      </c>
      <c r="D321" s="68">
        <f>C239</f>
        <v>6300000</v>
      </c>
      <c r="E321" s="68">
        <f t="shared" si="2"/>
        <v>12600000</v>
      </c>
    </row>
    <row r="322" spans="1:7">
      <c r="B322" s="68" t="s">
        <v>298</v>
      </c>
      <c r="C322" s="68">
        <v>5</v>
      </c>
      <c r="D322" s="68">
        <v>5000000</v>
      </c>
      <c r="E322" s="68">
        <f t="shared" si="2"/>
        <v>25000000</v>
      </c>
    </row>
    <row r="323" spans="1:7">
      <c r="B323" s="68" t="s">
        <v>313</v>
      </c>
      <c r="C323" s="68">
        <v>2</v>
      </c>
      <c r="D323" s="68">
        <f>C243</f>
        <v>20000000</v>
      </c>
      <c r="E323" s="68">
        <f t="shared" si="2"/>
        <v>40000000</v>
      </c>
    </row>
    <row r="324" spans="1:7">
      <c r="B324" s="68" t="s">
        <v>312</v>
      </c>
      <c r="C324" s="68">
        <v>4</v>
      </c>
      <c r="D324" s="68">
        <f>C244</f>
        <v>4000000</v>
      </c>
      <c r="E324" s="68">
        <f t="shared" si="2"/>
        <v>16000000</v>
      </c>
    </row>
    <row r="325" spans="1:7">
      <c r="B325" s="45" t="s">
        <v>311</v>
      </c>
      <c r="C325" s="68">
        <v>2</v>
      </c>
      <c r="D325" s="44">
        <f>C279</f>
        <v>15000000</v>
      </c>
      <c r="E325" s="68">
        <f t="shared" si="2"/>
        <v>30000000</v>
      </c>
    </row>
    <row r="326" spans="1:7" ht="15">
      <c r="B326" s="72" t="s">
        <v>310</v>
      </c>
      <c r="C326" s="72"/>
      <c r="D326" s="72"/>
      <c r="E326" s="75">
        <f>SUM(E318:E325)</f>
        <v>136020000</v>
      </c>
    </row>
    <row r="327" spans="1:7" ht="15">
      <c r="B327" s="72" t="s">
        <v>262</v>
      </c>
      <c r="C327" s="72"/>
      <c r="D327" s="72"/>
      <c r="E327" s="75">
        <v>140000000</v>
      </c>
    </row>
    <row r="328" spans="1:7" s="64" customFormat="1" ht="15">
      <c r="A328" s="4"/>
      <c r="B328" s="84" t="s">
        <v>309</v>
      </c>
      <c r="C328" s="4"/>
      <c r="D328" s="4"/>
      <c r="E328" s="4"/>
      <c r="F328" s="4"/>
    </row>
    <row r="329" spans="1:7" s="64" customFormat="1">
      <c r="A329" s="4"/>
      <c r="B329" s="83"/>
      <c r="C329" s="74"/>
      <c r="D329" s="73"/>
      <c r="E329" s="73"/>
      <c r="F329" s="76"/>
      <c r="G329" s="76"/>
    </row>
    <row r="330" spans="1:7" s="64" customFormat="1" ht="15">
      <c r="A330" s="4"/>
      <c r="B330" s="82" t="s">
        <v>308</v>
      </c>
      <c r="C330" s="81" t="s">
        <v>190</v>
      </c>
      <c r="D330" s="73"/>
      <c r="E330" s="73"/>
      <c r="F330" s="4"/>
    </row>
    <row r="331" spans="1:7" s="64" customFormat="1">
      <c r="A331" s="4"/>
      <c r="B331" s="80" t="s">
        <v>307</v>
      </c>
      <c r="C331" s="68">
        <v>1800000</v>
      </c>
      <c r="D331" s="73"/>
      <c r="E331" s="73"/>
      <c r="F331" s="4"/>
    </row>
    <row r="332" spans="1:7" s="64" customFormat="1">
      <c r="A332" s="4"/>
      <c r="B332" s="45" t="s">
        <v>306</v>
      </c>
      <c r="C332" s="68">
        <v>900000</v>
      </c>
      <c r="D332" s="73"/>
      <c r="E332" s="73"/>
      <c r="F332" s="4"/>
    </row>
    <row r="333" spans="1:7" s="64" customFormat="1">
      <c r="A333" s="4"/>
      <c r="B333" s="1032" t="s">
        <v>305</v>
      </c>
      <c r="C333" s="1032"/>
      <c r="D333" s="73"/>
      <c r="E333" s="73"/>
      <c r="F333" s="4"/>
    </row>
    <row r="334" spans="1:7" s="64" customFormat="1">
      <c r="A334" s="4"/>
      <c r="B334" s="384"/>
      <c r="C334" s="384"/>
      <c r="D334" s="73"/>
      <c r="E334" s="73"/>
      <c r="F334" s="4"/>
    </row>
    <row r="335" spans="1:7" s="64" customFormat="1">
      <c r="A335" s="4"/>
      <c r="B335" s="384"/>
      <c r="C335" s="384"/>
      <c r="D335" s="73"/>
      <c r="E335" s="73"/>
      <c r="F335" s="4"/>
    </row>
    <row r="336" spans="1:7" s="64" customFormat="1" ht="15">
      <c r="A336" s="4"/>
      <c r="B336" s="1020" t="s">
        <v>304</v>
      </c>
      <c r="C336" s="1039"/>
      <c r="D336" s="4"/>
      <c r="E336" s="4"/>
      <c r="F336" s="4"/>
    </row>
    <row r="337" spans="1:7" s="64" customFormat="1" ht="15">
      <c r="A337" s="4"/>
      <c r="B337" s="72" t="s">
        <v>301</v>
      </c>
      <c r="C337" s="77" t="s">
        <v>300</v>
      </c>
      <c r="D337" s="77" t="s">
        <v>190</v>
      </c>
      <c r="E337" s="77" t="s">
        <v>73</v>
      </c>
      <c r="F337" s="4"/>
    </row>
    <row r="338" spans="1:7" s="64" customFormat="1">
      <c r="A338" s="4"/>
      <c r="B338" s="80" t="s">
        <v>303</v>
      </c>
      <c r="C338" s="68">
        <v>10</v>
      </c>
      <c r="D338" s="68">
        <f>D294</f>
        <v>6300000</v>
      </c>
      <c r="E338" s="68">
        <f>C338*D338</f>
        <v>63000000</v>
      </c>
      <c r="F338" s="4"/>
    </row>
    <row r="339" spans="1:7" s="64" customFormat="1">
      <c r="A339" s="4"/>
      <c r="B339" s="80" t="s">
        <v>298</v>
      </c>
      <c r="C339" s="68">
        <v>1</v>
      </c>
      <c r="D339" s="68">
        <v>10000000</v>
      </c>
      <c r="E339" s="68">
        <f>C339*D339</f>
        <v>10000000</v>
      </c>
      <c r="F339" s="4"/>
    </row>
    <row r="340" spans="1:7" s="64" customFormat="1" ht="15">
      <c r="A340" s="4"/>
      <c r="B340" s="72" t="s">
        <v>302</v>
      </c>
      <c r="C340" s="4"/>
      <c r="D340" s="4"/>
      <c r="E340" s="75">
        <f>SUM(E338:E339)</f>
        <v>73000000</v>
      </c>
      <c r="F340" s="4"/>
    </row>
    <row r="341" spans="1:7" s="64" customFormat="1" ht="15">
      <c r="B341" s="79"/>
      <c r="E341" s="78"/>
    </row>
    <row r="342" spans="1:7" s="64" customFormat="1" ht="15">
      <c r="A342" s="4"/>
      <c r="B342" s="1033" t="s">
        <v>114</v>
      </c>
      <c r="C342" s="1034"/>
      <c r="D342" s="4"/>
      <c r="E342" s="4"/>
      <c r="F342" s="76"/>
      <c r="G342" s="76"/>
    </row>
    <row r="343" spans="1:7" s="64" customFormat="1" ht="15">
      <c r="A343" s="4"/>
      <c r="B343" s="72" t="s">
        <v>301</v>
      </c>
      <c r="C343" s="77" t="s">
        <v>300</v>
      </c>
      <c r="D343" s="77" t="s">
        <v>190</v>
      </c>
      <c r="E343" s="77" t="s">
        <v>73</v>
      </c>
      <c r="F343" s="76"/>
      <c r="G343" s="76"/>
    </row>
    <row r="344" spans="1:7" s="64" customFormat="1">
      <c r="A344" s="4"/>
      <c r="B344" s="68" t="s">
        <v>299</v>
      </c>
      <c r="C344" s="68">
        <v>30</v>
      </c>
      <c r="D344" s="68">
        <f>C240</f>
        <v>480000</v>
      </c>
      <c r="E344" s="68">
        <f>C344*D344</f>
        <v>14400000</v>
      </c>
      <c r="F344" s="76"/>
      <c r="G344" s="76"/>
    </row>
    <row r="345" spans="1:7" s="64" customFormat="1">
      <c r="A345" s="4"/>
      <c r="B345" s="68" t="s">
        <v>298</v>
      </c>
      <c r="C345" s="68">
        <v>1</v>
      </c>
      <c r="D345" s="68">
        <v>5000000</v>
      </c>
      <c r="E345" s="68">
        <f>C345*D345</f>
        <v>5000000</v>
      </c>
      <c r="F345" s="384"/>
      <c r="G345" s="384"/>
    </row>
    <row r="346" spans="1:7" s="64" customFormat="1" ht="15">
      <c r="A346" s="4"/>
      <c r="B346" s="72" t="s">
        <v>297</v>
      </c>
      <c r="C346" s="4"/>
      <c r="D346" s="4"/>
      <c r="E346" s="75">
        <f>SUM(E344:E345)</f>
        <v>19400000</v>
      </c>
      <c r="F346" s="4"/>
    </row>
    <row r="347" spans="1:7" s="64" customFormat="1" ht="15">
      <c r="B347" s="72" t="s">
        <v>262</v>
      </c>
      <c r="E347" s="75">
        <v>20000000</v>
      </c>
    </row>
    <row r="348" spans="1:7" s="64" customFormat="1">
      <c r="A348" s="4"/>
      <c r="B348" s="74"/>
      <c r="C348" s="74"/>
      <c r="D348" s="73"/>
      <c r="E348" s="73"/>
      <c r="F348" s="384"/>
      <c r="G348" s="384"/>
    </row>
    <row r="349" spans="1:7" s="64" customFormat="1" ht="15">
      <c r="A349" s="4"/>
      <c r="B349" s="72" t="s">
        <v>115</v>
      </c>
      <c r="C349" s="4"/>
      <c r="D349" s="73"/>
      <c r="E349" s="73"/>
      <c r="F349" s="4"/>
    </row>
    <row r="350" spans="1:7" s="64" customFormat="1">
      <c r="A350" s="4"/>
      <c r="B350" s="45" t="str">
        <f>B357</f>
        <v>a. Rueda de negocio nacional y regional presencial</v>
      </c>
      <c r="C350" s="68">
        <f>C368</f>
        <v>75000000</v>
      </c>
      <c r="D350" s="4"/>
      <c r="E350" s="4"/>
      <c r="F350" s="4"/>
    </row>
    <row r="351" spans="1:7" s="64" customFormat="1">
      <c r="A351" s="4"/>
      <c r="B351" s="45" t="str">
        <f>B371</f>
        <v>b Rueda de negocio  virtual</v>
      </c>
      <c r="C351" s="68">
        <f>C377</f>
        <v>55000000</v>
      </c>
      <c r="D351" s="4"/>
      <c r="E351" s="4"/>
      <c r="F351" s="4"/>
    </row>
    <row r="352" spans="1:7" s="64" customFormat="1">
      <c r="A352" s="4"/>
      <c r="B352" s="45" t="str">
        <f>B380</f>
        <v xml:space="preserve">c. Participación en ferias comerciales </v>
      </c>
      <c r="C352" s="44">
        <f>C384</f>
        <v>21000000</v>
      </c>
      <c r="D352" s="4"/>
      <c r="E352" s="4"/>
      <c r="F352" s="4"/>
    </row>
    <row r="353" spans="1:17" s="64" customFormat="1">
      <c r="A353" s="4"/>
      <c r="B353" s="45" t="str">
        <f>B387</f>
        <v>d. Participación en ferias comerciales internacionales</v>
      </c>
      <c r="C353" s="44">
        <f>C392</f>
        <v>32000000</v>
      </c>
      <c r="D353" s="4"/>
      <c r="E353" s="4"/>
      <c r="F353" s="4"/>
    </row>
    <row r="354" spans="1:17" s="64" customFormat="1">
      <c r="A354" s="4"/>
      <c r="B354" s="45" t="str">
        <f>B395</f>
        <v>e. Participación en ferias de cadena cárnica / (local/regional) presencial</v>
      </c>
      <c r="C354" s="44">
        <f>C403</f>
        <v>15000000</v>
      </c>
      <c r="D354" s="4"/>
      <c r="E354" s="4"/>
      <c r="F354" s="4"/>
    </row>
    <row r="355" spans="1:17" s="64" customFormat="1">
      <c r="A355" s="4"/>
      <c r="B355" s="74"/>
      <c r="C355" s="74"/>
      <c r="D355" s="73"/>
      <c r="E355" s="73"/>
      <c r="F355" s="384"/>
      <c r="G355" s="384"/>
    </row>
    <row r="356" spans="1:17" s="64" customFormat="1">
      <c r="A356" s="4"/>
      <c r="B356" s="74"/>
      <c r="C356" s="74"/>
      <c r="D356" s="73"/>
      <c r="E356" s="73"/>
      <c r="F356" s="384"/>
      <c r="G356" s="384"/>
    </row>
    <row r="357" spans="1:17" ht="15">
      <c r="B357" s="72" t="s">
        <v>296</v>
      </c>
      <c r="J357" s="64"/>
      <c r="K357" s="64"/>
      <c r="L357" s="64"/>
      <c r="M357" s="64"/>
      <c r="N357" s="64"/>
      <c r="O357" s="64"/>
      <c r="P357" s="64"/>
      <c r="Q357" s="64"/>
    </row>
    <row r="358" spans="1:17">
      <c r="B358" s="45" t="s">
        <v>295</v>
      </c>
      <c r="C358" s="68">
        <f>1000000*30</f>
        <v>30000000</v>
      </c>
      <c r="J358" s="64"/>
      <c r="K358" s="64"/>
      <c r="L358" s="64"/>
      <c r="M358" s="64"/>
      <c r="N358" s="64"/>
      <c r="O358" s="64"/>
      <c r="P358" s="64"/>
      <c r="Q358" s="64"/>
    </row>
    <row r="359" spans="1:17">
      <c r="B359" s="45" t="s">
        <v>294</v>
      </c>
      <c r="C359" s="68">
        <v>5000000</v>
      </c>
      <c r="J359" s="64"/>
      <c r="K359" s="64"/>
      <c r="L359" s="64"/>
      <c r="M359" s="64"/>
      <c r="N359" s="64"/>
      <c r="O359" s="64"/>
      <c r="P359" s="64"/>
      <c r="Q359" s="64"/>
    </row>
    <row r="360" spans="1:17">
      <c r="B360" s="45" t="s">
        <v>266</v>
      </c>
      <c r="C360" s="68">
        <f>30*100000</f>
        <v>3000000</v>
      </c>
      <c r="J360" s="64"/>
      <c r="K360" s="64"/>
      <c r="L360" s="64"/>
      <c r="M360" s="64"/>
      <c r="N360" s="64"/>
      <c r="O360" s="64"/>
      <c r="P360" s="64"/>
      <c r="Q360" s="64"/>
    </row>
    <row r="361" spans="1:17">
      <c r="B361" s="45" t="s">
        <v>293</v>
      </c>
      <c r="C361" s="68">
        <v>1000000</v>
      </c>
      <c r="J361" s="64"/>
      <c r="K361" s="64"/>
      <c r="L361" s="64"/>
      <c r="M361" s="64"/>
      <c r="N361" s="64"/>
      <c r="O361" s="64"/>
      <c r="P361" s="64"/>
      <c r="Q361" s="64"/>
    </row>
    <row r="362" spans="1:17">
      <c r="B362" s="45" t="s">
        <v>274</v>
      </c>
      <c r="C362" s="68">
        <f>300000*30</f>
        <v>9000000</v>
      </c>
      <c r="J362" s="64"/>
      <c r="K362" s="64"/>
      <c r="L362" s="64"/>
      <c r="M362" s="64"/>
      <c r="N362" s="64"/>
      <c r="O362" s="64"/>
      <c r="P362" s="64"/>
      <c r="Q362" s="64"/>
    </row>
    <row r="363" spans="1:17">
      <c r="B363" s="45" t="s">
        <v>292</v>
      </c>
      <c r="C363" s="68">
        <v>1000000</v>
      </c>
      <c r="J363" s="64"/>
      <c r="K363" s="64"/>
      <c r="L363" s="64"/>
      <c r="M363" s="64"/>
      <c r="N363" s="64"/>
      <c r="O363" s="64"/>
      <c r="P363" s="64"/>
      <c r="Q363" s="64"/>
    </row>
    <row r="364" spans="1:17">
      <c r="B364" s="45" t="s">
        <v>286</v>
      </c>
      <c r="C364" s="68">
        <v>10000000</v>
      </c>
      <c r="J364" s="64"/>
      <c r="K364" s="64"/>
      <c r="L364" s="64"/>
      <c r="M364" s="64"/>
      <c r="N364" s="64"/>
      <c r="O364" s="64"/>
      <c r="P364" s="64"/>
      <c r="Q364" s="64"/>
    </row>
    <row r="365" spans="1:17">
      <c r="B365" s="45" t="s">
        <v>284</v>
      </c>
      <c r="C365" s="68">
        <v>10000000</v>
      </c>
      <c r="J365" s="64"/>
      <c r="K365" s="64"/>
      <c r="L365" s="64"/>
      <c r="M365" s="64"/>
      <c r="N365" s="64"/>
      <c r="O365" s="64"/>
      <c r="P365" s="64"/>
      <c r="Q365" s="64"/>
    </row>
    <row r="366" spans="1:17">
      <c r="B366" s="45" t="s">
        <v>291</v>
      </c>
      <c r="C366" s="68">
        <v>5000000</v>
      </c>
      <c r="J366" s="64"/>
      <c r="K366" s="64"/>
      <c r="L366" s="64"/>
      <c r="M366" s="64"/>
      <c r="N366" s="64"/>
      <c r="O366" s="64"/>
      <c r="P366" s="64"/>
      <c r="Q366" s="64"/>
    </row>
    <row r="367" spans="1:17">
      <c r="B367" s="45" t="s">
        <v>290</v>
      </c>
      <c r="C367" s="68">
        <v>1000000</v>
      </c>
      <c r="J367" s="64"/>
      <c r="K367" s="64"/>
      <c r="L367" s="64"/>
      <c r="M367" s="64"/>
      <c r="N367" s="64"/>
      <c r="O367" s="64"/>
      <c r="P367" s="64"/>
      <c r="Q367" s="64"/>
    </row>
    <row r="368" spans="1:17" ht="15">
      <c r="B368" s="72" t="s">
        <v>282</v>
      </c>
      <c r="C368" s="70">
        <f>SUM(C358:C367)</f>
        <v>75000000</v>
      </c>
      <c r="J368" s="64"/>
      <c r="K368" s="64"/>
      <c r="L368" s="64"/>
      <c r="M368" s="64"/>
      <c r="N368" s="64"/>
      <c r="O368" s="64"/>
      <c r="P368" s="64"/>
      <c r="Q368" s="64"/>
    </row>
    <row r="369" spans="2:17">
      <c r="B369" s="4" t="s">
        <v>289</v>
      </c>
      <c r="J369" s="64"/>
      <c r="K369" s="64"/>
      <c r="L369" s="64"/>
      <c r="M369" s="64"/>
      <c r="N369" s="64"/>
      <c r="O369" s="64"/>
      <c r="P369" s="64"/>
      <c r="Q369" s="64"/>
    </row>
    <row r="370" spans="2:17">
      <c r="J370" s="64"/>
      <c r="K370" s="64"/>
      <c r="L370" s="64"/>
      <c r="M370" s="64"/>
      <c r="N370" s="64"/>
      <c r="O370" s="64"/>
      <c r="P370" s="64"/>
      <c r="Q370" s="64"/>
    </row>
    <row r="371" spans="2:17" ht="15">
      <c r="B371" s="72" t="s">
        <v>288</v>
      </c>
      <c r="C371" s="56"/>
      <c r="J371" s="64"/>
      <c r="K371" s="64"/>
      <c r="L371" s="64"/>
      <c r="M371" s="64"/>
      <c r="N371" s="64"/>
      <c r="O371" s="64"/>
      <c r="P371" s="64"/>
      <c r="Q371" s="64"/>
    </row>
    <row r="372" spans="2:17">
      <c r="B372" s="45" t="s">
        <v>287</v>
      </c>
      <c r="C372" s="68">
        <f>100000*100</f>
        <v>10000000</v>
      </c>
      <c r="J372" s="64"/>
      <c r="K372" s="64"/>
      <c r="L372" s="64"/>
      <c r="M372" s="64"/>
      <c r="N372" s="64"/>
      <c r="O372" s="64"/>
      <c r="P372" s="64"/>
      <c r="Q372" s="64"/>
    </row>
    <row r="373" spans="2:17">
      <c r="B373" s="45" t="s">
        <v>286</v>
      </c>
      <c r="C373" s="68">
        <v>10000000</v>
      </c>
      <c r="J373" s="64"/>
      <c r="K373" s="64"/>
      <c r="L373" s="64"/>
      <c r="M373" s="64"/>
      <c r="N373" s="64"/>
      <c r="O373" s="64"/>
      <c r="P373" s="64"/>
      <c r="Q373" s="64"/>
    </row>
    <row r="374" spans="2:17">
      <c r="B374" s="45" t="s">
        <v>285</v>
      </c>
      <c r="C374" s="68">
        <v>10000000</v>
      </c>
      <c r="J374" s="64"/>
      <c r="K374" s="64"/>
      <c r="L374" s="64"/>
      <c r="M374" s="64"/>
      <c r="N374" s="64"/>
      <c r="O374" s="64"/>
      <c r="P374" s="64"/>
      <c r="Q374" s="64"/>
    </row>
    <row r="375" spans="2:17">
      <c r="B375" s="45" t="s">
        <v>284</v>
      </c>
      <c r="C375" s="68">
        <v>20000000</v>
      </c>
      <c r="J375" s="64"/>
      <c r="K375" s="64"/>
      <c r="L375" s="64"/>
      <c r="M375" s="64"/>
      <c r="N375" s="64"/>
      <c r="O375" s="64"/>
      <c r="P375" s="64"/>
      <c r="Q375" s="64"/>
    </row>
    <row r="376" spans="2:17">
      <c r="B376" s="45" t="s">
        <v>283</v>
      </c>
      <c r="C376" s="68">
        <v>5000000</v>
      </c>
      <c r="J376" s="64"/>
      <c r="K376" s="64"/>
      <c r="L376" s="64"/>
      <c r="M376" s="64"/>
      <c r="N376" s="64"/>
      <c r="O376" s="64"/>
      <c r="P376" s="64"/>
      <c r="Q376" s="64"/>
    </row>
    <row r="377" spans="2:17" ht="15">
      <c r="B377" s="72" t="s">
        <v>282</v>
      </c>
      <c r="C377" s="70">
        <f>SUM(C372:C376)</f>
        <v>55000000</v>
      </c>
      <c r="J377" s="64"/>
      <c r="K377" s="64"/>
      <c r="L377" s="64"/>
      <c r="M377" s="64"/>
      <c r="N377" s="64"/>
      <c r="O377" s="64"/>
      <c r="P377" s="64"/>
      <c r="Q377" s="64"/>
    </row>
    <row r="378" spans="2:17">
      <c r="B378" s="4" t="s">
        <v>281</v>
      </c>
      <c r="J378" s="64"/>
      <c r="K378" s="64"/>
      <c r="L378" s="64"/>
      <c r="M378" s="64"/>
      <c r="N378" s="64"/>
      <c r="O378" s="64"/>
      <c r="P378" s="64"/>
      <c r="Q378" s="64"/>
    </row>
    <row r="379" spans="2:17">
      <c r="J379" s="64"/>
      <c r="K379" s="64"/>
      <c r="L379" s="64"/>
      <c r="M379" s="64"/>
      <c r="N379" s="64"/>
      <c r="O379" s="64"/>
      <c r="P379" s="64"/>
      <c r="Q379" s="64"/>
    </row>
    <row r="380" spans="2:17" ht="15">
      <c r="B380" s="72" t="s">
        <v>280</v>
      </c>
      <c r="C380" s="56"/>
      <c r="J380" s="64"/>
      <c r="K380" s="64"/>
      <c r="L380" s="64"/>
      <c r="M380" s="64"/>
      <c r="N380" s="64"/>
      <c r="O380" s="64"/>
      <c r="P380" s="64"/>
      <c r="Q380" s="64"/>
    </row>
    <row r="381" spans="2:17">
      <c r="B381" s="45" t="s">
        <v>279</v>
      </c>
      <c r="C381" s="68">
        <f>2000000*5</f>
        <v>10000000</v>
      </c>
      <c r="J381" s="64"/>
      <c r="K381" s="64"/>
      <c r="L381" s="64"/>
      <c r="M381" s="64"/>
      <c r="N381" s="64"/>
      <c r="O381" s="64"/>
      <c r="P381" s="64"/>
      <c r="Q381" s="64"/>
    </row>
    <row r="382" spans="2:17">
      <c r="B382" s="45" t="s">
        <v>274</v>
      </c>
      <c r="C382" s="68">
        <f>200000*5</f>
        <v>1000000</v>
      </c>
      <c r="J382" s="64"/>
      <c r="K382" s="64"/>
      <c r="L382" s="64"/>
      <c r="M382" s="64"/>
      <c r="N382" s="64"/>
      <c r="O382" s="64"/>
      <c r="P382" s="64"/>
      <c r="Q382" s="64"/>
    </row>
    <row r="383" spans="2:17">
      <c r="B383" s="45" t="s">
        <v>278</v>
      </c>
      <c r="C383" s="68">
        <f>2000000*5</f>
        <v>10000000</v>
      </c>
      <c r="J383" s="64"/>
      <c r="K383" s="64"/>
      <c r="L383" s="64"/>
      <c r="M383" s="64"/>
      <c r="N383" s="64"/>
      <c r="O383" s="64"/>
      <c r="P383" s="64"/>
      <c r="Q383" s="64"/>
    </row>
    <row r="384" spans="2:17" ht="15">
      <c r="B384" s="71" t="s">
        <v>272</v>
      </c>
      <c r="C384" s="70">
        <f>SUM(C381:C383)</f>
        <v>21000000</v>
      </c>
      <c r="J384" s="64"/>
      <c r="K384" s="64"/>
      <c r="L384" s="64"/>
      <c r="M384" s="64"/>
      <c r="N384" s="64"/>
      <c r="O384" s="64"/>
      <c r="P384" s="64"/>
      <c r="Q384" s="64"/>
    </row>
    <row r="385" spans="2:17">
      <c r="B385" s="4" t="s">
        <v>277</v>
      </c>
      <c r="J385" s="64"/>
      <c r="K385" s="64"/>
      <c r="L385" s="64"/>
      <c r="M385" s="64"/>
      <c r="N385" s="64"/>
      <c r="O385" s="64"/>
      <c r="P385" s="64"/>
      <c r="Q385" s="64"/>
    </row>
    <row r="386" spans="2:17">
      <c r="J386" s="64"/>
      <c r="K386" s="64"/>
      <c r="L386" s="64"/>
      <c r="M386" s="64"/>
      <c r="N386" s="64"/>
      <c r="O386" s="64"/>
      <c r="P386" s="64"/>
      <c r="Q386" s="64"/>
    </row>
    <row r="387" spans="2:17" ht="15">
      <c r="B387" s="72" t="s">
        <v>276</v>
      </c>
      <c r="C387" s="56"/>
      <c r="J387" s="64"/>
      <c r="K387" s="64"/>
      <c r="L387" s="64"/>
      <c r="M387" s="64"/>
      <c r="N387" s="64"/>
      <c r="O387" s="64"/>
      <c r="P387" s="64"/>
      <c r="Q387" s="64"/>
    </row>
    <row r="388" spans="2:17">
      <c r="B388" s="45" t="s">
        <v>275</v>
      </c>
      <c r="C388" s="68">
        <f>2500000*5</f>
        <v>12500000</v>
      </c>
      <c r="J388" s="64"/>
      <c r="K388" s="64"/>
      <c r="L388" s="64"/>
      <c r="M388" s="64"/>
      <c r="N388" s="64"/>
      <c r="O388" s="64"/>
      <c r="P388" s="64"/>
      <c r="Q388" s="64"/>
    </row>
    <row r="389" spans="2:17">
      <c r="B389" s="45" t="s">
        <v>274</v>
      </c>
      <c r="C389" s="68">
        <f>500*5*C234</f>
        <v>9217950</v>
      </c>
      <c r="J389" s="64"/>
      <c r="K389" s="64"/>
      <c r="L389" s="64"/>
      <c r="M389" s="64"/>
      <c r="N389" s="64"/>
      <c r="O389" s="64"/>
      <c r="P389" s="64"/>
      <c r="Q389" s="64"/>
    </row>
    <row r="390" spans="2:17">
      <c r="B390" s="45" t="s">
        <v>273</v>
      </c>
      <c r="C390" s="68">
        <v>10000000</v>
      </c>
      <c r="J390" s="64"/>
      <c r="K390" s="64"/>
      <c r="L390" s="64"/>
      <c r="M390" s="64"/>
      <c r="N390" s="64"/>
      <c r="O390" s="64"/>
      <c r="P390" s="64"/>
      <c r="Q390" s="64"/>
    </row>
    <row r="391" spans="2:17" ht="15">
      <c r="B391" s="71" t="s">
        <v>272</v>
      </c>
      <c r="C391" s="70">
        <f>SUM(C388:C390)</f>
        <v>31717950</v>
      </c>
      <c r="J391" s="64"/>
      <c r="K391" s="64"/>
      <c r="L391" s="64"/>
      <c r="M391" s="64"/>
      <c r="N391" s="64"/>
      <c r="O391" s="64"/>
      <c r="P391" s="64"/>
      <c r="Q391" s="64"/>
    </row>
    <row r="392" spans="2:17" ht="15">
      <c r="B392" s="72" t="s">
        <v>262</v>
      </c>
      <c r="C392" s="70">
        <v>32000000</v>
      </c>
      <c r="J392" s="64"/>
      <c r="K392" s="64"/>
      <c r="L392" s="64"/>
      <c r="M392" s="64"/>
      <c r="N392" s="64"/>
      <c r="O392" s="64"/>
      <c r="P392" s="64"/>
      <c r="Q392" s="64"/>
    </row>
    <row r="393" spans="2:17">
      <c r="B393" s="4" t="s">
        <v>271</v>
      </c>
      <c r="J393" s="64"/>
      <c r="K393" s="64"/>
      <c r="L393" s="64"/>
      <c r="M393" s="64"/>
      <c r="N393" s="64"/>
      <c r="O393" s="64"/>
      <c r="P393" s="64"/>
      <c r="Q393" s="64"/>
    </row>
    <row r="394" spans="2:17">
      <c r="J394" s="64"/>
      <c r="K394" s="64"/>
      <c r="L394" s="64"/>
      <c r="M394" s="64"/>
      <c r="N394" s="64"/>
      <c r="O394" s="64"/>
      <c r="P394" s="64"/>
      <c r="Q394" s="64"/>
    </row>
    <row r="395" spans="2:17" ht="15">
      <c r="B395" s="1041" t="s">
        <v>270</v>
      </c>
      <c r="C395" s="1021"/>
      <c r="J395" s="64"/>
      <c r="K395" s="64"/>
      <c r="L395" s="64"/>
      <c r="M395" s="64"/>
      <c r="N395" s="64"/>
      <c r="O395" s="64"/>
      <c r="P395" s="64"/>
      <c r="Q395" s="64"/>
    </row>
    <row r="396" spans="2:17">
      <c r="B396" s="45" t="s">
        <v>269</v>
      </c>
      <c r="C396" s="68">
        <v>3000000</v>
      </c>
      <c r="J396" s="64"/>
      <c r="K396" s="64"/>
      <c r="L396" s="64"/>
      <c r="M396" s="64"/>
      <c r="N396" s="64"/>
      <c r="O396" s="64"/>
      <c r="P396" s="64"/>
      <c r="Q396" s="64"/>
    </row>
    <row r="397" spans="2:17">
      <c r="B397" s="45" t="s">
        <v>268</v>
      </c>
      <c r="C397" s="68">
        <f>2000000*5</f>
        <v>10000000</v>
      </c>
      <c r="J397" s="64"/>
      <c r="K397" s="64"/>
      <c r="L397" s="64"/>
      <c r="M397" s="64"/>
      <c r="N397" s="64"/>
      <c r="O397" s="64"/>
      <c r="P397" s="64"/>
      <c r="Q397" s="64"/>
    </row>
    <row r="398" spans="2:17">
      <c r="B398" s="45" t="s">
        <v>267</v>
      </c>
      <c r="C398" s="68">
        <f>15000*20</f>
        <v>300000</v>
      </c>
      <c r="J398" s="64"/>
      <c r="K398" s="64"/>
      <c r="L398" s="64"/>
      <c r="M398" s="64"/>
      <c r="N398" s="64"/>
      <c r="O398" s="64"/>
      <c r="P398" s="64"/>
      <c r="Q398" s="64"/>
    </row>
    <row r="399" spans="2:17">
      <c r="B399" s="45" t="s">
        <v>266</v>
      </c>
      <c r="C399" s="68">
        <f>25000*20</f>
        <v>500000</v>
      </c>
      <c r="J399" s="64"/>
      <c r="K399" s="64"/>
      <c r="L399" s="64"/>
      <c r="M399" s="64"/>
      <c r="N399" s="64"/>
      <c r="O399" s="64"/>
      <c r="P399" s="64"/>
      <c r="Q399" s="64"/>
    </row>
    <row r="400" spans="2:17">
      <c r="B400" s="45" t="s">
        <v>265</v>
      </c>
      <c r="C400" s="68">
        <v>200000</v>
      </c>
      <c r="J400" s="64"/>
      <c r="K400" s="64"/>
      <c r="L400" s="64"/>
      <c r="M400" s="64"/>
      <c r="N400" s="64"/>
      <c r="O400" s="64"/>
      <c r="P400" s="64"/>
      <c r="Q400" s="64"/>
    </row>
    <row r="401" spans="2:17">
      <c r="B401" s="45" t="s">
        <v>264</v>
      </c>
      <c r="C401" s="68">
        <f>20000*20</f>
        <v>400000</v>
      </c>
      <c r="J401" s="64"/>
      <c r="K401" s="64"/>
      <c r="L401" s="64"/>
      <c r="M401" s="64"/>
      <c r="N401" s="64"/>
      <c r="O401" s="64"/>
      <c r="P401" s="64"/>
      <c r="Q401" s="64"/>
    </row>
    <row r="402" spans="2:17" ht="15">
      <c r="B402" s="71" t="s">
        <v>263</v>
      </c>
      <c r="C402" s="70">
        <f>SUM(C396:C401)</f>
        <v>14400000</v>
      </c>
      <c r="J402" s="64"/>
      <c r="K402" s="64"/>
      <c r="L402" s="64"/>
      <c r="M402" s="64"/>
      <c r="N402" s="64"/>
      <c r="O402" s="64"/>
      <c r="P402" s="64"/>
      <c r="Q402" s="64"/>
    </row>
    <row r="403" spans="2:17" ht="15">
      <c r="B403" s="71" t="s">
        <v>262</v>
      </c>
      <c r="C403" s="70">
        <v>15000000</v>
      </c>
      <c r="J403" s="64"/>
      <c r="K403" s="64"/>
      <c r="L403" s="64"/>
      <c r="M403" s="64"/>
      <c r="N403" s="64"/>
      <c r="O403" s="64"/>
      <c r="P403" s="64"/>
      <c r="Q403" s="64"/>
    </row>
    <row r="404" spans="2:17">
      <c r="B404" s="4" t="s">
        <v>261</v>
      </c>
      <c r="J404" s="64"/>
      <c r="K404" s="64"/>
      <c r="L404" s="64"/>
      <c r="M404" s="64"/>
      <c r="N404" s="64"/>
      <c r="O404" s="64"/>
      <c r="P404" s="64"/>
      <c r="Q404" s="64"/>
    </row>
    <row r="405" spans="2:17">
      <c r="J405" s="64"/>
      <c r="K405" s="64"/>
      <c r="L405" s="64"/>
      <c r="M405" s="64"/>
      <c r="N405" s="64"/>
      <c r="O405" s="64"/>
      <c r="P405" s="64"/>
      <c r="Q405" s="64"/>
    </row>
    <row r="406" spans="2:17">
      <c r="J406" s="64"/>
      <c r="K406" s="64"/>
      <c r="L406" s="64"/>
      <c r="M406" s="64"/>
      <c r="N406" s="64"/>
      <c r="O406" s="64"/>
      <c r="P406" s="64"/>
      <c r="Q406" s="64"/>
    </row>
    <row r="407" spans="2:17" ht="15">
      <c r="B407" s="55" t="s">
        <v>807</v>
      </c>
      <c r="F407" s="56"/>
      <c r="J407" s="64"/>
      <c r="K407" s="64"/>
      <c r="L407" s="64"/>
      <c r="M407" s="64"/>
      <c r="N407" s="64"/>
      <c r="O407" s="64"/>
      <c r="P407" s="64"/>
      <c r="Q407" s="64"/>
    </row>
    <row r="408" spans="2:17" ht="71.25">
      <c r="B408" s="69" t="s">
        <v>116</v>
      </c>
      <c r="C408" s="387" t="s">
        <v>260</v>
      </c>
      <c r="D408" s="44">
        <f>300000*30</f>
        <v>9000000</v>
      </c>
      <c r="J408" s="64"/>
      <c r="K408" s="64"/>
      <c r="L408" s="64"/>
      <c r="M408" s="64"/>
      <c r="N408" s="64"/>
      <c r="O408" s="64"/>
      <c r="P408" s="64"/>
      <c r="Q408" s="64"/>
    </row>
    <row r="409" spans="2:17" ht="42.75">
      <c r="B409" s="69" t="s">
        <v>259</v>
      </c>
      <c r="C409" s="387" t="s">
        <v>258</v>
      </c>
      <c r="D409" s="44">
        <f>D408*30%</f>
        <v>2700000</v>
      </c>
      <c r="J409" s="64"/>
      <c r="K409" s="64"/>
      <c r="L409" s="64"/>
      <c r="M409" s="64"/>
      <c r="N409" s="64"/>
      <c r="O409" s="64"/>
      <c r="P409" s="64"/>
      <c r="Q409" s="64"/>
    </row>
    <row r="410" spans="2:17">
      <c r="B410" s="69" t="s">
        <v>257</v>
      </c>
      <c r="C410" s="45" t="s">
        <v>247</v>
      </c>
      <c r="D410" s="44">
        <v>1500000</v>
      </c>
      <c r="J410" s="64"/>
      <c r="K410" s="64"/>
      <c r="L410" s="64"/>
      <c r="M410" s="64"/>
      <c r="N410" s="64"/>
      <c r="O410" s="64"/>
      <c r="P410" s="64"/>
      <c r="Q410" s="64"/>
    </row>
    <row r="411" spans="2:17" ht="28.5">
      <c r="B411" s="69" t="s">
        <v>256</v>
      </c>
      <c r="C411" s="387" t="s">
        <v>255</v>
      </c>
      <c r="D411" s="44">
        <f>D410*30%</f>
        <v>450000</v>
      </c>
      <c r="J411" s="64"/>
      <c r="K411" s="64"/>
      <c r="L411" s="64"/>
      <c r="M411" s="64"/>
      <c r="N411" s="64"/>
      <c r="O411" s="64"/>
      <c r="P411" s="64"/>
      <c r="Q411" s="64"/>
    </row>
    <row r="412" spans="2:17">
      <c r="B412" s="69" t="s">
        <v>254</v>
      </c>
      <c r="C412" s="387" t="s">
        <v>247</v>
      </c>
      <c r="D412" s="44">
        <v>3000000</v>
      </c>
      <c r="J412" s="64"/>
      <c r="K412" s="64"/>
      <c r="L412" s="64"/>
      <c r="M412" s="64"/>
      <c r="N412" s="64"/>
      <c r="O412" s="64"/>
      <c r="P412" s="64"/>
      <c r="Q412" s="64"/>
    </row>
    <row r="413" spans="2:17" ht="28.5">
      <c r="B413" s="69" t="s">
        <v>253</v>
      </c>
      <c r="C413" s="387" t="s">
        <v>252</v>
      </c>
      <c r="D413" s="44">
        <f>D412*30%</f>
        <v>900000</v>
      </c>
      <c r="J413" s="64"/>
      <c r="K413" s="64"/>
      <c r="L413" s="64"/>
      <c r="M413" s="64"/>
      <c r="N413" s="64"/>
      <c r="O413" s="64"/>
      <c r="P413" s="64"/>
      <c r="Q413" s="64"/>
    </row>
    <row r="414" spans="2:17">
      <c r="B414" s="69" t="s">
        <v>251</v>
      </c>
      <c r="C414" s="45" t="s">
        <v>247</v>
      </c>
      <c r="D414" s="44">
        <v>30000000</v>
      </c>
      <c r="J414" s="64"/>
      <c r="K414" s="64"/>
      <c r="L414" s="64"/>
      <c r="M414" s="64"/>
      <c r="N414" s="64"/>
      <c r="O414" s="64"/>
      <c r="P414" s="64"/>
      <c r="Q414" s="64"/>
    </row>
    <row r="415" spans="2:17">
      <c r="B415" s="69" t="s">
        <v>250</v>
      </c>
      <c r="C415" s="45" t="s">
        <v>249</v>
      </c>
      <c r="D415" s="44">
        <v>45000000</v>
      </c>
      <c r="P415" s="64"/>
      <c r="Q415" s="64"/>
    </row>
    <row r="416" spans="2:17">
      <c r="B416" s="69" t="s">
        <v>248</v>
      </c>
      <c r="C416" s="45" t="s">
        <v>247</v>
      </c>
      <c r="D416" s="44">
        <v>100000000</v>
      </c>
      <c r="P416" s="64"/>
      <c r="Q416" s="64"/>
    </row>
    <row r="417" spans="2:17">
      <c r="B417" s="1043" t="s">
        <v>246</v>
      </c>
      <c r="C417" s="1032"/>
      <c r="D417" s="1032"/>
      <c r="P417" s="64"/>
      <c r="Q417" s="64"/>
    </row>
    <row r="418" spans="2:17">
      <c r="P418" s="64"/>
      <c r="Q418" s="64"/>
    </row>
    <row r="419" spans="2:17" ht="15">
      <c r="B419" s="55" t="s">
        <v>808</v>
      </c>
      <c r="F419" s="56"/>
      <c r="P419" s="64"/>
      <c r="Q419" s="64"/>
    </row>
    <row r="420" spans="2:17">
      <c r="P420" s="64"/>
      <c r="Q420" s="64"/>
    </row>
    <row r="421" spans="2:17" ht="15">
      <c r="B421" s="67" t="s">
        <v>245</v>
      </c>
      <c r="C421" s="67"/>
      <c r="D421" s="65"/>
      <c r="F421" s="56"/>
      <c r="P421" s="64"/>
      <c r="Q421" s="64"/>
    </row>
    <row r="422" spans="2:17">
      <c r="B422" s="45" t="s">
        <v>244</v>
      </c>
      <c r="C422" s="68">
        <v>26000000</v>
      </c>
      <c r="D422" s="65"/>
      <c r="F422" s="56"/>
      <c r="P422" s="64"/>
      <c r="Q422" s="64"/>
    </row>
    <row r="423" spans="2:17">
      <c r="B423" s="45" t="s">
        <v>243</v>
      </c>
      <c r="C423" s="68">
        <v>17000000</v>
      </c>
      <c r="D423" s="65"/>
      <c r="F423" s="56"/>
      <c r="J423" s="64"/>
      <c r="K423" s="64"/>
      <c r="L423" s="64"/>
      <c r="M423" s="64"/>
      <c r="N423" s="64"/>
      <c r="O423" s="64"/>
      <c r="P423" s="64"/>
      <c r="Q423" s="64"/>
    </row>
    <row r="424" spans="2:17" ht="15">
      <c r="B424" s="67" t="s">
        <v>242</v>
      </c>
      <c r="C424" s="66">
        <f>SUM(C422:C423)</f>
        <v>43000000</v>
      </c>
      <c r="D424" s="65"/>
      <c r="F424" s="56"/>
      <c r="J424" s="64"/>
      <c r="K424" s="64"/>
      <c r="L424" s="64"/>
      <c r="M424" s="64"/>
      <c r="N424" s="64"/>
      <c r="O424" s="64"/>
      <c r="P424" s="64"/>
      <c r="Q424" s="64"/>
    </row>
    <row r="425" spans="2:17">
      <c r="B425" s="4" t="s">
        <v>241</v>
      </c>
      <c r="F425" s="56"/>
    </row>
    <row r="426" spans="2:17">
      <c r="F426" s="56"/>
    </row>
    <row r="427" spans="2:17" s="29" customFormat="1" ht="15">
      <c r="B427" s="63" t="s">
        <v>809</v>
      </c>
      <c r="C427" s="62" t="s">
        <v>240</v>
      </c>
      <c r="D427" s="62" t="s">
        <v>190</v>
      </c>
      <c r="E427" s="62" t="s">
        <v>239</v>
      </c>
      <c r="F427" s="40"/>
    </row>
    <row r="428" spans="2:17" s="29" customFormat="1" ht="42.75">
      <c r="B428" s="61" t="s">
        <v>238</v>
      </c>
      <c r="C428" s="57" t="s">
        <v>237</v>
      </c>
      <c r="D428" s="60">
        <v>1100000</v>
      </c>
      <c r="E428" s="57" t="s">
        <v>236</v>
      </c>
      <c r="F428" s="40"/>
    </row>
    <row r="429" spans="2:17" s="29" customFormat="1" ht="28.5">
      <c r="B429" s="59" t="s">
        <v>235</v>
      </c>
      <c r="C429" s="41" t="s">
        <v>234</v>
      </c>
      <c r="D429" s="58">
        <v>3500000</v>
      </c>
      <c r="E429" s="57" t="s">
        <v>229</v>
      </c>
      <c r="F429" s="40"/>
    </row>
    <row r="430" spans="2:17" s="29" customFormat="1" ht="28.5">
      <c r="B430" s="59" t="s">
        <v>233</v>
      </c>
      <c r="C430" s="41" t="s">
        <v>232</v>
      </c>
      <c r="D430" s="58">
        <f>3500000+1800000</f>
        <v>5300000</v>
      </c>
      <c r="E430" s="57" t="s">
        <v>229</v>
      </c>
      <c r="F430" s="40"/>
    </row>
    <row r="431" spans="2:17" s="29" customFormat="1" ht="42.75">
      <c r="B431" s="59" t="s">
        <v>231</v>
      </c>
      <c r="C431" s="41" t="s">
        <v>230</v>
      </c>
      <c r="D431" s="58">
        <f>D428+D429+D430</f>
        <v>9900000</v>
      </c>
      <c r="E431" s="57" t="s">
        <v>229</v>
      </c>
      <c r="F431" s="40"/>
    </row>
    <row r="432" spans="2:17">
      <c r="F432" s="56"/>
    </row>
    <row r="433" spans="2:6">
      <c r="F433" s="56"/>
    </row>
    <row r="434" spans="2:6" ht="30">
      <c r="B434" s="389" t="s">
        <v>837</v>
      </c>
      <c r="C434" s="17"/>
      <c r="D434" s="17"/>
      <c r="F434" s="56"/>
    </row>
    <row r="435" spans="2:6" ht="15">
      <c r="B435" s="427" t="s">
        <v>315</v>
      </c>
      <c r="C435" s="428" t="s">
        <v>718</v>
      </c>
      <c r="D435" s="428" t="s">
        <v>190</v>
      </c>
      <c r="F435" s="56"/>
    </row>
    <row r="436" spans="2:6" ht="42.75">
      <c r="B436" s="10" t="s">
        <v>719</v>
      </c>
      <c r="C436" s="10" t="s">
        <v>720</v>
      </c>
      <c r="D436" s="429">
        <v>80000000</v>
      </c>
      <c r="F436" s="56"/>
    </row>
    <row r="437" spans="2:6">
      <c r="B437" s="10" t="s">
        <v>721</v>
      </c>
      <c r="C437" s="10"/>
      <c r="D437" s="429">
        <v>8400000</v>
      </c>
      <c r="F437" s="56"/>
    </row>
    <row r="438" spans="2:6">
      <c r="B438" s="10" t="s">
        <v>722</v>
      </c>
      <c r="C438" s="10"/>
      <c r="D438" s="429">
        <v>36000000</v>
      </c>
      <c r="F438" s="56"/>
    </row>
    <row r="439" spans="2:6">
      <c r="B439" s="10" t="s">
        <v>723</v>
      </c>
      <c r="C439" s="10"/>
      <c r="D439" s="429">
        <v>5000000</v>
      </c>
      <c r="F439" s="56"/>
    </row>
    <row r="440" spans="2:6">
      <c r="B440" s="8" t="s">
        <v>724</v>
      </c>
      <c r="C440" s="8"/>
      <c r="D440" s="430">
        <v>41000000</v>
      </c>
      <c r="F440" s="56"/>
    </row>
    <row r="441" spans="2:6" ht="15">
      <c r="B441" s="428" t="s">
        <v>73</v>
      </c>
      <c r="C441" s="428"/>
      <c r="D441" s="431">
        <v>170400000</v>
      </c>
      <c r="F441" s="56"/>
    </row>
    <row r="442" spans="2:6">
      <c r="B442" s="17" t="s">
        <v>725</v>
      </c>
      <c r="C442" s="17"/>
      <c r="D442" s="432"/>
      <c r="F442" s="56"/>
    </row>
    <row r="443" spans="2:6">
      <c r="F443" s="56"/>
    </row>
    <row r="446" spans="2:6" ht="15">
      <c r="B446" s="55" t="s">
        <v>228</v>
      </c>
      <c r="C446" s="55" t="s">
        <v>190</v>
      </c>
      <c r="D446" s="55" t="s">
        <v>227</v>
      </c>
    </row>
    <row r="447" spans="2:6">
      <c r="B447" s="45" t="s">
        <v>226</v>
      </c>
      <c r="C447" s="54">
        <v>1710000</v>
      </c>
      <c r="D447" s="45"/>
    </row>
    <row r="448" spans="2:6">
      <c r="C448" s="45"/>
      <c r="D448" s="45"/>
    </row>
    <row r="449" spans="2:4">
      <c r="C449" s="45"/>
      <c r="D449" s="45"/>
    </row>
    <row r="450" spans="2:4" ht="15">
      <c r="B450" s="389" t="s">
        <v>225</v>
      </c>
      <c r="C450" s="389" t="s">
        <v>224</v>
      </c>
      <c r="D450" s="389" t="s">
        <v>223</v>
      </c>
    </row>
    <row r="451" spans="2:4">
      <c r="B451" s="45" t="s">
        <v>222</v>
      </c>
    </row>
    <row r="452" spans="2:4">
      <c r="B452" s="45" t="s">
        <v>221</v>
      </c>
      <c r="C452" s="45">
        <v>350</v>
      </c>
      <c r="D452" s="45">
        <v>570</v>
      </c>
    </row>
    <row r="453" spans="2:4">
      <c r="B453" s="45" t="s">
        <v>220</v>
      </c>
      <c r="C453" s="45">
        <v>7</v>
      </c>
      <c r="D453" s="45"/>
    </row>
    <row r="454" spans="2:4">
      <c r="B454" s="45" t="s">
        <v>219</v>
      </c>
      <c r="C454" s="45">
        <v>1</v>
      </c>
      <c r="D454" s="45"/>
    </row>
    <row r="455" spans="2:4">
      <c r="B455" s="45" t="s">
        <v>218</v>
      </c>
      <c r="C455" s="45" t="s">
        <v>217</v>
      </c>
      <c r="D455" s="45" t="s">
        <v>216</v>
      </c>
    </row>
    <row r="456" spans="2:4">
      <c r="B456" s="45"/>
      <c r="C456" s="45"/>
      <c r="D456" s="53"/>
    </row>
    <row r="457" spans="2:4" ht="15">
      <c r="B457" s="81" t="s">
        <v>211</v>
      </c>
      <c r="C457" s="51">
        <f>C452*C453*365</f>
        <v>894250</v>
      </c>
      <c r="D457" s="50" t="s">
        <v>210</v>
      </c>
    </row>
    <row r="458" spans="2:4">
      <c r="B458" s="48" t="s">
        <v>209</v>
      </c>
      <c r="C458" s="47">
        <f>C457*D458</f>
        <v>178850</v>
      </c>
      <c r="D458" s="49">
        <v>0.2</v>
      </c>
    </row>
    <row r="459" spans="2:4">
      <c r="B459" s="48" t="s">
        <v>215</v>
      </c>
      <c r="C459" s="47">
        <f>C457*D459</f>
        <v>44712.5</v>
      </c>
      <c r="D459" s="46">
        <v>0.05</v>
      </c>
    </row>
    <row r="460" spans="2:4">
      <c r="B460" s="48" t="s">
        <v>208</v>
      </c>
      <c r="C460" s="47">
        <f>C457*D460</f>
        <v>89425</v>
      </c>
      <c r="D460" s="46">
        <v>0.1</v>
      </c>
    </row>
    <row r="461" spans="2:4">
      <c r="B461" s="45" t="s">
        <v>810</v>
      </c>
      <c r="C461" s="44">
        <f>C457*D461</f>
        <v>89425</v>
      </c>
      <c r="D461" s="43">
        <v>0.1</v>
      </c>
    </row>
    <row r="463" spans="2:4" ht="15">
      <c r="B463" s="81" t="s">
        <v>660</v>
      </c>
      <c r="C463" s="413" t="s">
        <v>224</v>
      </c>
      <c r="D463" s="413" t="s">
        <v>223</v>
      </c>
    </row>
    <row r="464" spans="2:4">
      <c r="B464" s="433" t="s">
        <v>222</v>
      </c>
      <c r="C464" s="434"/>
      <c r="D464" s="434"/>
    </row>
    <row r="465" spans="2:8">
      <c r="B465" s="433" t="s">
        <v>221</v>
      </c>
      <c r="C465" s="433">
        <v>350</v>
      </c>
      <c r="D465" s="433">
        <v>570</v>
      </c>
    </row>
    <row r="466" spans="2:8">
      <c r="B466" s="433" t="s">
        <v>220</v>
      </c>
      <c r="C466" s="433">
        <v>7</v>
      </c>
      <c r="D466" s="433"/>
    </row>
    <row r="467" spans="2:8">
      <c r="B467" s="433" t="s">
        <v>219</v>
      </c>
      <c r="C467" s="433">
        <v>1</v>
      </c>
      <c r="D467" s="433"/>
    </row>
    <row r="468" spans="2:8">
      <c r="B468" s="433" t="s">
        <v>218</v>
      </c>
      <c r="C468" s="433" t="s">
        <v>217</v>
      </c>
      <c r="D468" s="214" t="s">
        <v>216</v>
      </c>
    </row>
    <row r="469" spans="2:8">
      <c r="B469" s="433"/>
      <c r="C469" s="433"/>
      <c r="D469" s="435"/>
    </row>
    <row r="470" spans="2:8" ht="15">
      <c r="B470" s="81" t="s">
        <v>211</v>
      </c>
      <c r="C470" s="436">
        <f>C465*C466*365</f>
        <v>894250</v>
      </c>
      <c r="D470" s="437" t="s">
        <v>210</v>
      </c>
    </row>
    <row r="471" spans="2:8">
      <c r="B471" s="229" t="s">
        <v>209</v>
      </c>
      <c r="C471" s="438">
        <f>C470*D471</f>
        <v>178850</v>
      </c>
      <c r="D471" s="439">
        <v>0.2</v>
      </c>
    </row>
    <row r="472" spans="2:8">
      <c r="B472" s="229" t="s">
        <v>215</v>
      </c>
      <c r="C472" s="438">
        <f>C470*D472</f>
        <v>44712.5</v>
      </c>
      <c r="D472" s="440">
        <v>0.05</v>
      </c>
    </row>
    <row r="473" spans="2:8">
      <c r="B473" s="229" t="s">
        <v>208</v>
      </c>
      <c r="C473" s="438">
        <f>C470*D473</f>
        <v>89425</v>
      </c>
      <c r="D473" s="440">
        <v>0.1</v>
      </c>
    </row>
    <row r="474" spans="2:8">
      <c r="B474" s="433" t="s">
        <v>207</v>
      </c>
      <c r="C474" s="441">
        <f>C470*D474</f>
        <v>89425</v>
      </c>
      <c r="D474" s="442">
        <v>0.1</v>
      </c>
    </row>
    <row r="475" spans="2:8">
      <c r="B475" s="434"/>
      <c r="C475" s="434"/>
      <c r="D475" s="434"/>
    </row>
    <row r="477" spans="2:8" s="29" customFormat="1" ht="15">
      <c r="B477" s="42" t="s">
        <v>811</v>
      </c>
      <c r="F477" s="40"/>
    </row>
    <row r="478" spans="2:8" s="29" customFormat="1">
      <c r="B478" s="41" t="s">
        <v>175</v>
      </c>
      <c r="C478" s="32">
        <v>36308</v>
      </c>
      <c r="F478" s="40"/>
    </row>
    <row r="479" spans="2:8" s="29" customFormat="1" ht="45">
      <c r="B479" s="39" t="s">
        <v>174</v>
      </c>
      <c r="C479" s="38" t="s">
        <v>173</v>
      </c>
      <c r="D479" s="38" t="s">
        <v>172</v>
      </c>
      <c r="E479" s="38" t="s">
        <v>171</v>
      </c>
      <c r="F479" s="38" t="s">
        <v>214</v>
      </c>
      <c r="G479" s="38" t="s">
        <v>169</v>
      </c>
      <c r="H479" s="38" t="s">
        <v>168</v>
      </c>
    </row>
    <row r="480" spans="2:8" s="29" customFormat="1">
      <c r="B480" s="36" t="s">
        <v>167</v>
      </c>
      <c r="C480" s="35">
        <v>23563</v>
      </c>
      <c r="D480" s="34">
        <f>C478*C480</f>
        <v>855525404</v>
      </c>
      <c r="E480" s="31">
        <v>0.03</v>
      </c>
      <c r="F480" s="32">
        <f>D480*E480</f>
        <v>25665762.119999997</v>
      </c>
      <c r="G480" s="31">
        <v>0.4</v>
      </c>
      <c r="H480" s="402">
        <f>F480*G480</f>
        <v>10266304.847999999</v>
      </c>
    </row>
    <row r="481" spans="2:9" s="29" customFormat="1">
      <c r="B481" s="37" t="s">
        <v>166</v>
      </c>
      <c r="C481" s="35">
        <v>204995</v>
      </c>
      <c r="D481" s="34">
        <f>C478*C481</f>
        <v>7442958460</v>
      </c>
      <c r="E481" s="31">
        <v>0.01</v>
      </c>
      <c r="F481" s="32">
        <f>D481*E481</f>
        <v>74429584.600000009</v>
      </c>
      <c r="G481" s="31">
        <v>0.25</v>
      </c>
      <c r="H481" s="402">
        <f>F481*G481</f>
        <v>18607396.150000002</v>
      </c>
    </row>
    <row r="482" spans="2:9" s="29" customFormat="1">
      <c r="B482" s="36" t="s">
        <v>165</v>
      </c>
      <c r="C482" s="35">
        <v>1736565</v>
      </c>
      <c r="D482" s="34">
        <f>C478*C482</f>
        <v>63051202020</v>
      </c>
      <c r="E482" s="33">
        <v>2E-3</v>
      </c>
      <c r="F482" s="32">
        <f>D482*E482</f>
        <v>126102404.04000001</v>
      </c>
      <c r="G482" s="31">
        <v>0.2</v>
      </c>
      <c r="H482" s="402">
        <f>F482*G482</f>
        <v>25220480.808000002</v>
      </c>
    </row>
    <row r="485" spans="2:9" ht="15">
      <c r="B485" s="19" t="s">
        <v>812</v>
      </c>
      <c r="C485" s="17"/>
      <c r="D485" s="17"/>
      <c r="E485" s="17"/>
      <c r="F485" s="18"/>
      <c r="G485" s="17"/>
      <c r="H485" s="17"/>
      <c r="I485" s="17"/>
    </row>
    <row r="486" spans="2:9">
      <c r="B486" s="10" t="s">
        <v>175</v>
      </c>
      <c r="C486" s="14">
        <v>36308</v>
      </c>
      <c r="D486" s="17"/>
      <c r="E486" s="17"/>
      <c r="F486" s="18"/>
      <c r="G486" s="17"/>
      <c r="H486" s="17"/>
      <c r="I486" s="17"/>
    </row>
    <row r="487" spans="2:9" ht="45">
      <c r="B487" s="8" t="s">
        <v>174</v>
      </c>
      <c r="C487" s="13" t="s">
        <v>173</v>
      </c>
      <c r="D487" s="13" t="s">
        <v>172</v>
      </c>
      <c r="E487" s="13" t="s">
        <v>748</v>
      </c>
      <c r="F487" s="13" t="s">
        <v>213</v>
      </c>
      <c r="G487" s="13" t="s">
        <v>169</v>
      </c>
      <c r="H487" s="13" t="s">
        <v>212</v>
      </c>
      <c r="I487" s="17"/>
    </row>
    <row r="488" spans="2:9">
      <c r="B488" s="11" t="s">
        <v>167</v>
      </c>
      <c r="C488" s="7">
        <v>23563</v>
      </c>
      <c r="D488" s="16">
        <v>855525404</v>
      </c>
      <c r="E488" s="9">
        <v>0.03</v>
      </c>
      <c r="F488" s="14">
        <v>25665762.119999997</v>
      </c>
      <c r="G488" s="9">
        <v>0.4</v>
      </c>
      <c r="H488" s="402">
        <v>10266304.847999999</v>
      </c>
      <c r="I488" s="17"/>
    </row>
    <row r="489" spans="2:9">
      <c r="B489" s="12" t="s">
        <v>166</v>
      </c>
      <c r="C489" s="7">
        <v>204995</v>
      </c>
      <c r="D489" s="16">
        <v>7442958460</v>
      </c>
      <c r="E489" s="15">
        <v>1.4999999999999999E-2</v>
      </c>
      <c r="F489" s="14">
        <v>111644376.89999999</v>
      </c>
      <c r="G489" s="9">
        <v>0.25</v>
      </c>
      <c r="H489" s="402">
        <v>27911094.224999998</v>
      </c>
      <c r="I489" s="17"/>
    </row>
    <row r="490" spans="2:9">
      <c r="B490" s="11" t="s">
        <v>165</v>
      </c>
      <c r="C490" s="7">
        <v>1736565</v>
      </c>
      <c r="D490" s="16">
        <v>63051202020</v>
      </c>
      <c r="E490" s="15">
        <v>3.0000000000000001E-3</v>
      </c>
      <c r="F490" s="14">
        <v>189153606.06</v>
      </c>
      <c r="G490" s="9">
        <v>0.2</v>
      </c>
      <c r="H490" s="402">
        <v>37830721.212000005</v>
      </c>
      <c r="I490" s="17"/>
    </row>
    <row r="491" spans="2:9">
      <c r="B491" s="403"/>
      <c r="C491" s="404"/>
      <c r="D491" s="405"/>
      <c r="E491" s="406"/>
      <c r="F491" s="18"/>
      <c r="G491" s="407"/>
      <c r="H491" s="408"/>
      <c r="I491" s="17"/>
    </row>
    <row r="492" spans="2:9">
      <c r="B492" s="28"/>
      <c r="C492" s="27"/>
      <c r="D492" s="26"/>
      <c r="E492" s="25"/>
      <c r="F492" s="24"/>
      <c r="G492" s="23"/>
      <c r="H492" s="22"/>
      <c r="I492" s="21"/>
    </row>
    <row r="493" spans="2:9" ht="15">
      <c r="B493" s="19" t="s">
        <v>814</v>
      </c>
      <c r="C493" s="20"/>
      <c r="D493" s="20"/>
      <c r="E493" s="20"/>
      <c r="F493" s="20"/>
      <c r="G493" s="20"/>
      <c r="H493" s="20"/>
      <c r="I493" s="20"/>
    </row>
    <row r="494" spans="2:9" ht="30">
      <c r="B494" s="388" t="s">
        <v>659</v>
      </c>
      <c r="C494" s="436">
        <f>SUM(C471:C474)</f>
        <v>402412.5</v>
      </c>
      <c r="D494" s="443">
        <f>C494*C495</f>
        <v>80482.5</v>
      </c>
    </row>
    <row r="495" spans="2:9" ht="15">
      <c r="B495" s="433" t="s">
        <v>658</v>
      </c>
      <c r="C495" s="444">
        <v>0.2</v>
      </c>
      <c r="D495" s="445">
        <f>80500</f>
        <v>80500</v>
      </c>
    </row>
    <row r="496" spans="2:9">
      <c r="B496" s="20"/>
      <c r="C496" s="20"/>
      <c r="D496" s="20"/>
      <c r="E496" s="20"/>
      <c r="F496" s="20"/>
      <c r="G496" s="20"/>
      <c r="H496" s="20"/>
      <c r="I496" s="20"/>
    </row>
    <row r="497" spans="2:16384">
      <c r="B497" s="6"/>
      <c r="C497" s="6"/>
      <c r="D497" s="6"/>
      <c r="E497" s="6"/>
      <c r="F497" s="6"/>
      <c r="G497" s="6"/>
      <c r="H497" s="6"/>
      <c r="I497" s="6"/>
      <c r="J497" s="6"/>
    </row>
    <row r="498" spans="2:16384" ht="30">
      <c r="B498" s="388" t="s">
        <v>929</v>
      </c>
      <c r="C498" s="29"/>
      <c r="D498" s="29"/>
      <c r="E498" s="29"/>
      <c r="F498" s="40"/>
      <c r="G498" s="29"/>
      <c r="H498" s="29"/>
      <c r="I498" s="391"/>
      <c r="J498" s="391"/>
      <c r="K498" s="29"/>
      <c r="L498" s="29"/>
      <c r="M498" s="29"/>
      <c r="N498" s="29"/>
      <c r="O498" s="29"/>
      <c r="P498" s="29"/>
      <c r="Q498" s="29"/>
      <c r="R498" s="29"/>
    </row>
    <row r="499" spans="2:16384">
      <c r="B499" s="41" t="s">
        <v>175</v>
      </c>
      <c r="C499" s="32">
        <v>36308</v>
      </c>
      <c r="D499" s="29"/>
      <c r="E499" s="29"/>
      <c r="F499" s="40"/>
      <c r="G499" s="29"/>
      <c r="H499" s="29"/>
      <c r="I499" s="391"/>
      <c r="J499" s="391"/>
      <c r="K499" s="29"/>
      <c r="L499" s="29"/>
      <c r="M499" s="29"/>
      <c r="N499" s="29"/>
      <c r="O499" s="29"/>
      <c r="P499" s="29"/>
      <c r="Q499" s="29"/>
      <c r="R499" s="29"/>
    </row>
    <row r="500" spans="2:16384" ht="45">
      <c r="B500" s="39" t="s">
        <v>174</v>
      </c>
      <c r="C500" s="38" t="s">
        <v>173</v>
      </c>
      <c r="D500" s="38" t="s">
        <v>172</v>
      </c>
      <c r="E500" s="38" t="s">
        <v>206</v>
      </c>
      <c r="F500" s="38" t="s">
        <v>205</v>
      </c>
      <c r="G500" s="38" t="s">
        <v>169</v>
      </c>
      <c r="H500" s="38" t="s">
        <v>168</v>
      </c>
      <c r="I500" s="391"/>
      <c r="J500" s="391"/>
      <c r="K500" s="29"/>
      <c r="L500" s="29"/>
      <c r="M500" s="29"/>
      <c r="N500" s="29"/>
      <c r="O500" s="29"/>
      <c r="P500" s="29"/>
      <c r="Q500" s="29"/>
      <c r="R500" s="29"/>
    </row>
    <row r="501" spans="2:16384">
      <c r="B501" s="36" t="s">
        <v>167</v>
      </c>
      <c r="C501" s="35">
        <v>23563</v>
      </c>
      <c r="D501" s="34">
        <f>C499*C501</f>
        <v>855525404</v>
      </c>
      <c r="E501" s="31">
        <v>0.2</v>
      </c>
      <c r="F501" s="32">
        <f>D501*E501</f>
        <v>171105080.80000001</v>
      </c>
      <c r="G501" s="31">
        <v>0.1</v>
      </c>
      <c r="H501" s="402">
        <f>F501*G501</f>
        <v>17110508.080000002</v>
      </c>
      <c r="I501" s="391"/>
      <c r="J501" s="391"/>
      <c r="K501" s="29"/>
      <c r="L501" s="29"/>
      <c r="M501" s="29"/>
      <c r="N501" s="29"/>
      <c r="O501" s="29"/>
      <c r="P501" s="29"/>
      <c r="Q501" s="29"/>
      <c r="R501" s="29"/>
    </row>
    <row r="502" spans="2:16384">
      <c r="B502" s="37" t="s">
        <v>166</v>
      </c>
      <c r="C502" s="35">
        <v>204995</v>
      </c>
      <c r="D502" s="34">
        <f>C499*C502</f>
        <v>7442958460</v>
      </c>
      <c r="E502" s="31">
        <v>0.1</v>
      </c>
      <c r="F502" s="32">
        <f>D502*E502</f>
        <v>744295846</v>
      </c>
      <c r="G502" s="31">
        <v>0.05</v>
      </c>
      <c r="H502" s="30">
        <f>F502*G502</f>
        <v>37214792.300000004</v>
      </c>
      <c r="I502" s="391"/>
      <c r="J502" s="391"/>
      <c r="K502" s="29"/>
      <c r="L502" s="29"/>
      <c r="M502" s="29"/>
      <c r="N502" s="29"/>
      <c r="O502" s="29"/>
      <c r="P502" s="29"/>
      <c r="Q502" s="29"/>
      <c r="R502" s="29"/>
    </row>
    <row r="503" spans="2:16384">
      <c r="B503" s="36" t="s">
        <v>165</v>
      </c>
      <c r="C503" s="35">
        <v>1736565</v>
      </c>
      <c r="D503" s="34">
        <f>C499*C503</f>
        <v>63051202020</v>
      </c>
      <c r="E503" s="31">
        <v>0.05</v>
      </c>
      <c r="F503" s="32">
        <f>D503*E503</f>
        <v>3152560101</v>
      </c>
      <c r="G503" s="31">
        <v>0.02</v>
      </c>
      <c r="H503" s="30">
        <f>F503*G503</f>
        <v>63051202.020000003</v>
      </c>
      <c r="I503" s="391"/>
      <c r="J503" s="391"/>
      <c r="K503" s="29"/>
      <c r="L503" s="29"/>
      <c r="M503" s="29"/>
      <c r="N503" s="29"/>
      <c r="O503" s="29"/>
      <c r="P503" s="29"/>
      <c r="Q503" s="29"/>
      <c r="R503" s="29"/>
    </row>
    <row r="504" spans="2:16384">
      <c r="B504" s="446"/>
      <c r="C504" s="447"/>
      <c r="D504" s="448"/>
      <c r="E504" s="449"/>
      <c r="F504" s="40"/>
      <c r="G504" s="449"/>
      <c r="H504" s="450"/>
      <c r="I504" s="391"/>
      <c r="J504" s="391"/>
      <c r="K504" s="29"/>
      <c r="L504" s="29"/>
      <c r="M504" s="29"/>
      <c r="N504" s="29"/>
      <c r="O504" s="29"/>
      <c r="P504" s="29"/>
      <c r="Q504" s="29"/>
      <c r="R504" s="29"/>
    </row>
    <row r="505" spans="2:16384">
      <c r="B505" s="391"/>
      <c r="C505" s="391"/>
      <c r="D505" s="391"/>
      <c r="E505" s="391"/>
      <c r="F505" s="391"/>
      <c r="G505" s="391"/>
      <c r="H505" s="391"/>
      <c r="I505" s="391"/>
      <c r="J505" s="391"/>
      <c r="K505" s="29"/>
      <c r="L505" s="29"/>
      <c r="M505" s="29"/>
      <c r="N505" s="29"/>
      <c r="O505" s="29"/>
      <c r="P505" s="29"/>
      <c r="Q505" s="29"/>
      <c r="R505" s="29"/>
    </row>
    <row r="506" spans="2:16384" ht="15">
      <c r="B506" s="388" t="s">
        <v>815</v>
      </c>
      <c r="C506" s="6"/>
      <c r="D506" s="6"/>
      <c r="E506" s="6"/>
      <c r="F506" s="6"/>
      <c r="G506" s="6"/>
      <c r="H506" s="6"/>
      <c r="I506" s="6"/>
      <c r="J506" s="6"/>
      <c r="K506" s="6"/>
      <c r="L506" s="6"/>
      <c r="M506" s="6"/>
      <c r="N506" s="6"/>
      <c r="O506" s="6"/>
      <c r="P506" s="6"/>
      <c r="Q506" s="6"/>
      <c r="R506" s="6"/>
    </row>
    <row r="507" spans="2:16384">
      <c r="B507" s="6"/>
      <c r="C507" s="6"/>
      <c r="D507" s="6"/>
      <c r="E507" s="6"/>
      <c r="F507" s="6"/>
      <c r="G507" s="6"/>
      <c r="H507" s="6"/>
      <c r="I507" s="6"/>
      <c r="J507" s="6"/>
      <c r="K507" s="6"/>
      <c r="L507" s="6"/>
      <c r="M507" s="6"/>
      <c r="N507" s="6"/>
      <c r="O507" s="6"/>
      <c r="P507" s="6"/>
      <c r="Q507" s="6"/>
      <c r="R507" s="6"/>
    </row>
    <row r="508" spans="2:16384" ht="45">
      <c r="B508" s="477" t="s">
        <v>136</v>
      </c>
      <c r="C508" s="477" t="s">
        <v>150</v>
      </c>
      <c r="D508" s="477" t="s">
        <v>134</v>
      </c>
      <c r="E508" s="477" t="s">
        <v>133</v>
      </c>
      <c r="F508" s="477" t="s">
        <v>750</v>
      </c>
      <c r="G508" s="477" t="s">
        <v>149</v>
      </c>
      <c r="H508" s="477" t="s">
        <v>148</v>
      </c>
      <c r="I508" s="477" t="s">
        <v>147</v>
      </c>
      <c r="J508" s="477" t="s">
        <v>146</v>
      </c>
      <c r="K508" s="477" t="s">
        <v>751</v>
      </c>
      <c r="L508" s="477" t="s">
        <v>145</v>
      </c>
      <c r="M508" s="477" t="s">
        <v>129</v>
      </c>
      <c r="N508" s="477" t="s">
        <v>128</v>
      </c>
      <c r="O508" s="477" t="s">
        <v>127</v>
      </c>
      <c r="P508" s="477" t="s">
        <v>126</v>
      </c>
      <c r="Q508" s="477" t="s">
        <v>199</v>
      </c>
      <c r="R508" s="477" t="s">
        <v>198</v>
      </c>
      <c r="S508" s="477"/>
      <c r="T508" s="477"/>
      <c r="U508" s="477"/>
      <c r="V508" s="477"/>
      <c r="W508" s="477"/>
      <c r="X508" s="477"/>
      <c r="Y508" s="477"/>
      <c r="Z508" s="477"/>
      <c r="AA508" s="477"/>
      <c r="AB508" s="477"/>
      <c r="AC508" s="477"/>
      <c r="AD508" s="477"/>
      <c r="AE508" s="477"/>
      <c r="AF508" s="477"/>
      <c r="AG508" s="477"/>
      <c r="AH508" s="477"/>
      <c r="AI508" s="477"/>
      <c r="AJ508" s="477"/>
      <c r="AK508" s="477"/>
      <c r="AL508" s="477"/>
      <c r="AM508" s="477"/>
      <c r="AN508" s="477"/>
      <c r="AO508" s="477"/>
      <c r="AP508" s="477"/>
      <c r="AQ508" s="477"/>
      <c r="AR508" s="477"/>
      <c r="AS508" s="477"/>
      <c r="AT508" s="477"/>
      <c r="AU508" s="477"/>
      <c r="AV508" s="477"/>
      <c r="AW508" s="477"/>
      <c r="AX508" s="477"/>
      <c r="AY508" s="477"/>
      <c r="AZ508" s="477"/>
      <c r="BA508" s="477"/>
      <c r="BB508" s="477"/>
      <c r="BC508" s="477"/>
      <c r="BD508" s="477"/>
      <c r="BE508" s="477"/>
      <c r="BF508" s="477"/>
      <c r="BG508" s="477"/>
      <c r="BH508" s="477"/>
      <c r="BI508" s="477"/>
      <c r="BJ508" s="477"/>
      <c r="BK508" s="477"/>
      <c r="BL508" s="477"/>
      <c r="BM508" s="477"/>
      <c r="BN508" s="477"/>
      <c r="BO508" s="477"/>
      <c r="BP508" s="477"/>
      <c r="BQ508" s="477"/>
      <c r="BR508" s="477"/>
      <c r="BS508" s="477"/>
      <c r="BT508" s="477"/>
      <c r="BU508" s="477"/>
      <c r="BV508" s="477"/>
      <c r="BW508" s="477"/>
      <c r="BX508" s="477"/>
      <c r="BY508" s="477"/>
      <c r="BZ508" s="477"/>
      <c r="CA508" s="477"/>
      <c r="CB508" s="477"/>
      <c r="CC508" s="477"/>
      <c r="CD508" s="477"/>
      <c r="CE508" s="477"/>
      <c r="CF508" s="477"/>
      <c r="CG508" s="477"/>
      <c r="CH508" s="477"/>
      <c r="CI508" s="477"/>
      <c r="CJ508" s="477"/>
      <c r="CK508" s="477"/>
      <c r="CL508" s="477"/>
      <c r="CM508" s="477"/>
      <c r="CN508" s="477"/>
      <c r="CO508" s="477"/>
      <c r="CP508" s="477"/>
      <c r="CQ508" s="477"/>
      <c r="CR508" s="477"/>
      <c r="CS508" s="477"/>
      <c r="CT508" s="477"/>
      <c r="CU508" s="477"/>
      <c r="CV508" s="477"/>
      <c r="CW508" s="477"/>
      <c r="CX508" s="477"/>
      <c r="CY508" s="477"/>
      <c r="CZ508" s="477"/>
      <c r="DA508" s="477"/>
      <c r="DB508" s="477"/>
      <c r="DC508" s="477"/>
      <c r="DD508" s="477"/>
      <c r="DE508" s="477"/>
      <c r="DF508" s="477"/>
      <c r="DG508" s="477"/>
      <c r="DH508" s="477"/>
      <c r="DI508" s="477"/>
      <c r="DJ508" s="477"/>
      <c r="DK508" s="477"/>
      <c r="DL508" s="477"/>
      <c r="DM508" s="477"/>
      <c r="DN508" s="477"/>
      <c r="DO508" s="477"/>
      <c r="DP508" s="477"/>
      <c r="DQ508" s="477"/>
      <c r="DR508" s="477"/>
      <c r="DS508" s="477"/>
      <c r="DT508" s="477"/>
      <c r="DU508" s="477"/>
      <c r="DV508" s="477"/>
      <c r="DW508" s="477"/>
      <c r="DX508" s="477"/>
      <c r="DY508" s="477"/>
      <c r="DZ508" s="477"/>
      <c r="EA508" s="477"/>
      <c r="EB508" s="477"/>
      <c r="EC508" s="477"/>
      <c r="ED508" s="477"/>
      <c r="EE508" s="477"/>
      <c r="EF508" s="477"/>
      <c r="EG508" s="477"/>
      <c r="EH508" s="477"/>
      <c r="EI508" s="477"/>
      <c r="EJ508" s="477"/>
      <c r="EK508" s="477"/>
      <c r="EL508" s="477"/>
      <c r="EM508" s="477"/>
      <c r="EN508" s="477"/>
      <c r="EO508" s="477"/>
      <c r="EP508" s="477"/>
      <c r="EQ508" s="477"/>
      <c r="ER508" s="477"/>
      <c r="ES508" s="477"/>
      <c r="ET508" s="477"/>
      <c r="EU508" s="477"/>
      <c r="EV508" s="477"/>
      <c r="EW508" s="477"/>
      <c r="EX508" s="477"/>
      <c r="EY508" s="477"/>
      <c r="EZ508" s="477"/>
      <c r="FA508" s="477"/>
      <c r="FB508" s="477"/>
      <c r="FC508" s="477"/>
      <c r="FD508" s="477"/>
      <c r="FE508" s="477"/>
      <c r="FF508" s="477"/>
      <c r="FG508" s="477"/>
      <c r="FH508" s="477"/>
      <c r="FI508" s="477"/>
      <c r="FJ508" s="477"/>
      <c r="FK508" s="477"/>
      <c r="FL508" s="477"/>
      <c r="FM508" s="477"/>
      <c r="FN508" s="477"/>
      <c r="FO508" s="477"/>
      <c r="FP508" s="477"/>
      <c r="FQ508" s="477"/>
      <c r="FR508" s="477"/>
      <c r="FS508" s="477"/>
      <c r="FT508" s="477"/>
      <c r="FU508" s="477"/>
      <c r="FV508" s="477"/>
      <c r="FW508" s="477"/>
      <c r="FX508" s="477"/>
      <c r="FY508" s="477"/>
      <c r="FZ508" s="477"/>
      <c r="GA508" s="477"/>
      <c r="GB508" s="477"/>
      <c r="GC508" s="477"/>
      <c r="GD508" s="477"/>
      <c r="GE508" s="477"/>
      <c r="GF508" s="477"/>
      <c r="GG508" s="477"/>
      <c r="GH508" s="477"/>
      <c r="GI508" s="477"/>
      <c r="GJ508" s="477"/>
      <c r="GK508" s="477"/>
      <c r="GL508" s="477"/>
      <c r="GM508" s="477"/>
      <c r="GN508" s="477"/>
      <c r="GO508" s="477"/>
      <c r="GP508" s="477"/>
      <c r="GQ508" s="477"/>
      <c r="GR508" s="477"/>
      <c r="GS508" s="477"/>
      <c r="GT508" s="477"/>
      <c r="GU508" s="477"/>
      <c r="GV508" s="477"/>
      <c r="GW508" s="477"/>
      <c r="GX508" s="477"/>
      <c r="GY508" s="477"/>
      <c r="GZ508" s="477"/>
      <c r="HA508" s="477"/>
      <c r="HB508" s="477"/>
      <c r="HC508" s="477"/>
      <c r="HD508" s="477"/>
      <c r="HE508" s="477"/>
      <c r="HF508" s="477"/>
      <c r="HG508" s="477"/>
      <c r="HH508" s="477"/>
      <c r="HI508" s="477"/>
      <c r="HJ508" s="477"/>
      <c r="HK508" s="477"/>
      <c r="HL508" s="477"/>
      <c r="HM508" s="477"/>
      <c r="HN508" s="477"/>
      <c r="HO508" s="477"/>
      <c r="HP508" s="477"/>
      <c r="HQ508" s="477"/>
      <c r="HR508" s="477"/>
      <c r="HS508" s="477"/>
      <c r="HT508" s="477"/>
      <c r="HU508" s="477"/>
      <c r="HV508" s="477"/>
      <c r="HW508" s="477"/>
      <c r="HX508" s="477"/>
      <c r="HY508" s="477"/>
      <c r="HZ508" s="477"/>
      <c r="IA508" s="477"/>
      <c r="IB508" s="477"/>
      <c r="IC508" s="477"/>
      <c r="ID508" s="477"/>
      <c r="IE508" s="477"/>
      <c r="IF508" s="477"/>
      <c r="IG508" s="477"/>
      <c r="IH508" s="477"/>
      <c r="II508" s="477"/>
      <c r="IJ508" s="477"/>
      <c r="IK508" s="477"/>
      <c r="IL508" s="477"/>
      <c r="IM508" s="477"/>
      <c r="IN508" s="477"/>
      <c r="IO508" s="477"/>
      <c r="IP508" s="477"/>
      <c r="IQ508" s="477"/>
      <c r="IR508" s="477"/>
      <c r="IS508" s="477"/>
      <c r="IT508" s="477"/>
      <c r="IU508" s="477"/>
      <c r="IV508" s="477"/>
      <c r="IW508" s="477"/>
      <c r="IX508" s="477"/>
      <c r="IY508" s="477"/>
      <c r="IZ508" s="477"/>
      <c r="JA508" s="477"/>
      <c r="JB508" s="477"/>
      <c r="JC508" s="477"/>
      <c r="JD508" s="477"/>
      <c r="JE508" s="477"/>
      <c r="JF508" s="477"/>
      <c r="JG508" s="477"/>
      <c r="JH508" s="477"/>
      <c r="JI508" s="477"/>
      <c r="JJ508" s="477"/>
      <c r="JK508" s="477"/>
      <c r="JL508" s="477"/>
      <c r="JM508" s="477"/>
      <c r="JN508" s="477"/>
      <c r="JO508" s="477"/>
      <c r="JP508" s="477"/>
      <c r="JQ508" s="477"/>
      <c r="JR508" s="477"/>
      <c r="JS508" s="477"/>
      <c r="JT508" s="477"/>
      <c r="JU508" s="477"/>
      <c r="JV508" s="477"/>
      <c r="JW508" s="477"/>
      <c r="JX508" s="477"/>
      <c r="JY508" s="477"/>
      <c r="JZ508" s="477"/>
      <c r="KA508" s="477"/>
      <c r="KB508" s="477"/>
      <c r="KC508" s="477"/>
      <c r="KD508" s="477"/>
      <c r="KE508" s="477"/>
      <c r="KF508" s="477"/>
      <c r="KG508" s="477"/>
      <c r="KH508" s="477"/>
      <c r="KI508" s="477"/>
      <c r="KJ508" s="477"/>
      <c r="KK508" s="477"/>
      <c r="KL508" s="477"/>
      <c r="KM508" s="477"/>
      <c r="KN508" s="477"/>
      <c r="KO508" s="477"/>
      <c r="KP508" s="477"/>
      <c r="KQ508" s="477"/>
      <c r="KR508" s="477"/>
      <c r="KS508" s="477"/>
      <c r="KT508" s="477"/>
      <c r="KU508" s="477"/>
      <c r="KV508" s="477"/>
      <c r="KW508" s="477"/>
      <c r="KX508" s="477"/>
      <c r="KY508" s="477"/>
      <c r="KZ508" s="477"/>
      <c r="LA508" s="477"/>
      <c r="LB508" s="477"/>
      <c r="LC508" s="477"/>
      <c r="LD508" s="477"/>
      <c r="LE508" s="477"/>
      <c r="LF508" s="477"/>
      <c r="LG508" s="477"/>
      <c r="LH508" s="477"/>
      <c r="LI508" s="477"/>
      <c r="LJ508" s="477"/>
      <c r="LK508" s="477"/>
      <c r="LL508" s="477"/>
      <c r="LM508" s="477"/>
      <c r="LN508" s="477"/>
      <c r="LO508" s="477"/>
      <c r="LP508" s="477"/>
      <c r="LQ508" s="477"/>
      <c r="LR508" s="477"/>
      <c r="LS508" s="477"/>
      <c r="LT508" s="477"/>
      <c r="LU508" s="477"/>
      <c r="LV508" s="477"/>
      <c r="LW508" s="477"/>
      <c r="LX508" s="477"/>
      <c r="LY508" s="477"/>
      <c r="LZ508" s="477"/>
      <c r="MA508" s="477"/>
      <c r="MB508" s="477"/>
      <c r="MC508" s="477"/>
      <c r="MD508" s="477"/>
      <c r="ME508" s="477"/>
      <c r="MF508" s="477"/>
      <c r="MG508" s="477"/>
      <c r="MH508" s="477"/>
      <c r="MI508" s="477"/>
      <c r="MJ508" s="477"/>
      <c r="MK508" s="477"/>
      <c r="ML508" s="477"/>
      <c r="MM508" s="477"/>
      <c r="MN508" s="477"/>
      <c r="MO508" s="477"/>
      <c r="MP508" s="477"/>
      <c r="MQ508" s="477"/>
      <c r="MR508" s="477"/>
      <c r="MS508" s="477"/>
      <c r="MT508" s="477"/>
      <c r="MU508" s="477"/>
      <c r="MV508" s="477"/>
      <c r="MW508" s="477"/>
      <c r="MX508" s="477"/>
      <c r="MY508" s="477"/>
      <c r="MZ508" s="477"/>
      <c r="NA508" s="477"/>
      <c r="NB508" s="477"/>
      <c r="NC508" s="477"/>
      <c r="ND508" s="477"/>
      <c r="NE508" s="477"/>
      <c r="NF508" s="477"/>
      <c r="NG508" s="477"/>
      <c r="NH508" s="477"/>
      <c r="NI508" s="477"/>
      <c r="NJ508" s="477"/>
      <c r="NK508" s="477"/>
      <c r="NL508" s="477"/>
      <c r="NM508" s="477"/>
      <c r="NN508" s="477"/>
      <c r="NO508" s="477"/>
      <c r="NP508" s="477"/>
      <c r="NQ508" s="477"/>
      <c r="NR508" s="477"/>
      <c r="NS508" s="477"/>
      <c r="NT508" s="477"/>
      <c r="NU508" s="477"/>
      <c r="NV508" s="477"/>
      <c r="NW508" s="477"/>
      <c r="NX508" s="477"/>
      <c r="NY508" s="477"/>
      <c r="NZ508" s="477"/>
      <c r="OA508" s="477"/>
      <c r="OB508" s="477"/>
      <c r="OC508" s="477"/>
      <c r="OD508" s="477"/>
      <c r="OE508" s="477"/>
      <c r="OF508" s="477"/>
      <c r="OG508" s="477"/>
      <c r="OH508" s="477"/>
      <c r="OI508" s="477"/>
      <c r="OJ508" s="477"/>
      <c r="OK508" s="477"/>
      <c r="OL508" s="477"/>
      <c r="OM508" s="477"/>
      <c r="ON508" s="477"/>
      <c r="OO508" s="477"/>
      <c r="OP508" s="477"/>
      <c r="OQ508" s="477"/>
      <c r="OR508" s="477"/>
      <c r="OS508" s="477"/>
      <c r="OT508" s="477"/>
      <c r="OU508" s="477"/>
      <c r="OV508" s="477"/>
      <c r="OW508" s="477"/>
      <c r="OX508" s="477"/>
      <c r="OY508" s="477"/>
      <c r="OZ508" s="477"/>
      <c r="PA508" s="477"/>
      <c r="PB508" s="477"/>
      <c r="PC508" s="477"/>
      <c r="PD508" s="477"/>
      <c r="PE508" s="477"/>
      <c r="PF508" s="477"/>
      <c r="PG508" s="477"/>
      <c r="PH508" s="477"/>
      <c r="PI508" s="477"/>
      <c r="PJ508" s="477"/>
      <c r="PK508" s="477"/>
      <c r="PL508" s="477"/>
      <c r="PM508" s="477"/>
      <c r="PN508" s="477"/>
      <c r="PO508" s="477"/>
      <c r="PP508" s="477"/>
      <c r="PQ508" s="477"/>
      <c r="PR508" s="477"/>
      <c r="PS508" s="477"/>
      <c r="PT508" s="477"/>
      <c r="PU508" s="477"/>
      <c r="PV508" s="477"/>
      <c r="PW508" s="477"/>
      <c r="PX508" s="477"/>
      <c r="PY508" s="477"/>
      <c r="PZ508" s="477"/>
      <c r="QA508" s="477"/>
      <c r="QB508" s="477"/>
      <c r="QC508" s="477"/>
      <c r="QD508" s="477"/>
      <c r="QE508" s="477"/>
      <c r="QF508" s="477"/>
      <c r="QG508" s="477"/>
      <c r="QH508" s="477"/>
      <c r="QI508" s="477"/>
      <c r="QJ508" s="477"/>
      <c r="QK508" s="477"/>
      <c r="QL508" s="477"/>
      <c r="QM508" s="477"/>
      <c r="QN508" s="477"/>
      <c r="QO508" s="477"/>
      <c r="QP508" s="477"/>
      <c r="QQ508" s="477"/>
      <c r="QR508" s="477"/>
      <c r="QS508" s="477"/>
      <c r="QT508" s="477"/>
      <c r="QU508" s="477"/>
      <c r="QV508" s="477"/>
      <c r="QW508" s="477"/>
      <c r="QX508" s="477"/>
      <c r="QY508" s="477"/>
      <c r="QZ508" s="477"/>
      <c r="RA508" s="477"/>
      <c r="RB508" s="477"/>
      <c r="RC508" s="477"/>
      <c r="RD508" s="477"/>
      <c r="RE508" s="477"/>
      <c r="RF508" s="477"/>
      <c r="RG508" s="477"/>
      <c r="RH508" s="477"/>
      <c r="RI508" s="477"/>
      <c r="RJ508" s="477"/>
      <c r="RK508" s="477"/>
      <c r="RL508" s="477"/>
      <c r="RM508" s="477"/>
      <c r="RN508" s="477"/>
      <c r="RO508" s="477"/>
      <c r="RP508" s="477"/>
      <c r="RQ508" s="477"/>
      <c r="RR508" s="477"/>
      <c r="RS508" s="477"/>
      <c r="RT508" s="477"/>
      <c r="RU508" s="477"/>
      <c r="RV508" s="477"/>
      <c r="RW508" s="477"/>
      <c r="RX508" s="477"/>
      <c r="RY508" s="477"/>
      <c r="RZ508" s="477"/>
      <c r="SA508" s="477"/>
      <c r="SB508" s="477"/>
      <c r="SC508" s="477"/>
      <c r="SD508" s="477"/>
      <c r="SE508" s="477"/>
      <c r="SF508" s="477"/>
      <c r="SG508" s="477"/>
      <c r="SH508" s="477"/>
      <c r="SI508" s="477"/>
      <c r="SJ508" s="477"/>
      <c r="SK508" s="477"/>
      <c r="SL508" s="477"/>
      <c r="SM508" s="477"/>
      <c r="SN508" s="477"/>
      <c r="SO508" s="477"/>
      <c r="SP508" s="477"/>
      <c r="SQ508" s="477"/>
      <c r="SR508" s="477"/>
      <c r="SS508" s="477"/>
      <c r="ST508" s="477"/>
      <c r="SU508" s="477"/>
      <c r="SV508" s="477"/>
      <c r="SW508" s="477"/>
      <c r="SX508" s="477"/>
      <c r="SY508" s="477"/>
      <c r="SZ508" s="477"/>
      <c r="TA508" s="477"/>
      <c r="TB508" s="477"/>
      <c r="TC508" s="477"/>
      <c r="TD508" s="477"/>
      <c r="TE508" s="477"/>
      <c r="TF508" s="477"/>
      <c r="TG508" s="477"/>
      <c r="TH508" s="477"/>
      <c r="TI508" s="477"/>
      <c r="TJ508" s="477"/>
      <c r="TK508" s="477"/>
      <c r="TL508" s="477"/>
      <c r="TM508" s="477"/>
      <c r="TN508" s="477"/>
      <c r="TO508" s="477"/>
      <c r="TP508" s="477"/>
      <c r="TQ508" s="477"/>
      <c r="TR508" s="477"/>
      <c r="TS508" s="477"/>
      <c r="TT508" s="477"/>
      <c r="TU508" s="477"/>
      <c r="TV508" s="477"/>
      <c r="TW508" s="477"/>
      <c r="TX508" s="477"/>
      <c r="TY508" s="477"/>
      <c r="TZ508" s="477"/>
      <c r="UA508" s="477"/>
      <c r="UB508" s="477"/>
      <c r="UC508" s="477"/>
      <c r="UD508" s="477"/>
      <c r="UE508" s="477"/>
      <c r="UF508" s="477"/>
      <c r="UG508" s="477"/>
      <c r="UH508" s="477"/>
      <c r="UI508" s="477"/>
      <c r="UJ508" s="477"/>
      <c r="UK508" s="477"/>
      <c r="UL508" s="477"/>
      <c r="UM508" s="477"/>
      <c r="UN508" s="477"/>
      <c r="UO508" s="477"/>
      <c r="UP508" s="477"/>
      <c r="UQ508" s="477"/>
      <c r="UR508" s="477"/>
      <c r="US508" s="477"/>
      <c r="UT508" s="477"/>
      <c r="UU508" s="477"/>
      <c r="UV508" s="477"/>
      <c r="UW508" s="477"/>
      <c r="UX508" s="477"/>
      <c r="UY508" s="477"/>
      <c r="UZ508" s="477"/>
      <c r="VA508" s="477"/>
      <c r="VB508" s="477"/>
      <c r="VC508" s="477"/>
      <c r="VD508" s="477"/>
      <c r="VE508" s="477"/>
      <c r="VF508" s="477"/>
      <c r="VG508" s="477"/>
      <c r="VH508" s="477"/>
      <c r="VI508" s="477"/>
      <c r="VJ508" s="477"/>
      <c r="VK508" s="477"/>
      <c r="VL508" s="477"/>
      <c r="VM508" s="477"/>
      <c r="VN508" s="477"/>
      <c r="VO508" s="477"/>
      <c r="VP508" s="477"/>
      <c r="VQ508" s="477"/>
      <c r="VR508" s="477"/>
      <c r="VS508" s="477"/>
      <c r="VT508" s="477"/>
      <c r="VU508" s="477"/>
      <c r="VV508" s="477"/>
      <c r="VW508" s="477"/>
      <c r="VX508" s="477"/>
      <c r="VY508" s="477"/>
      <c r="VZ508" s="477"/>
      <c r="WA508" s="477"/>
      <c r="WB508" s="477"/>
      <c r="WC508" s="477"/>
      <c r="WD508" s="477"/>
      <c r="WE508" s="477"/>
      <c r="WF508" s="477"/>
      <c r="WG508" s="477"/>
      <c r="WH508" s="477"/>
      <c r="WI508" s="477"/>
      <c r="WJ508" s="477"/>
      <c r="WK508" s="477"/>
      <c r="WL508" s="477"/>
      <c r="WM508" s="477"/>
      <c r="WN508" s="477"/>
      <c r="WO508" s="477"/>
      <c r="WP508" s="477"/>
      <c r="WQ508" s="477"/>
      <c r="WR508" s="477"/>
      <c r="WS508" s="477"/>
      <c r="WT508" s="477"/>
      <c r="WU508" s="477"/>
      <c r="WV508" s="477"/>
      <c r="WW508" s="477"/>
      <c r="WX508" s="477"/>
      <c r="WY508" s="477"/>
      <c r="WZ508" s="477"/>
      <c r="XA508" s="477"/>
      <c r="XB508" s="477"/>
      <c r="XC508" s="477"/>
      <c r="XD508" s="477"/>
      <c r="XE508" s="477"/>
      <c r="XF508" s="477"/>
      <c r="XG508" s="477"/>
      <c r="XH508" s="477"/>
      <c r="XI508" s="477"/>
      <c r="XJ508" s="477"/>
      <c r="XK508" s="477"/>
      <c r="XL508" s="477"/>
      <c r="XM508" s="477"/>
      <c r="XN508" s="477"/>
      <c r="XO508" s="477"/>
      <c r="XP508" s="477"/>
      <c r="XQ508" s="477"/>
      <c r="XR508" s="477"/>
      <c r="XS508" s="477"/>
      <c r="XT508" s="477"/>
      <c r="XU508" s="477"/>
      <c r="XV508" s="477"/>
      <c r="XW508" s="477"/>
      <c r="XX508" s="477"/>
      <c r="XY508" s="477"/>
      <c r="XZ508" s="477"/>
      <c r="YA508" s="477"/>
      <c r="YB508" s="477"/>
      <c r="YC508" s="477"/>
      <c r="YD508" s="477"/>
      <c r="YE508" s="477"/>
      <c r="YF508" s="477"/>
      <c r="YG508" s="477"/>
      <c r="YH508" s="477"/>
      <c r="YI508" s="477"/>
      <c r="YJ508" s="477"/>
      <c r="YK508" s="477"/>
      <c r="YL508" s="477"/>
      <c r="YM508" s="477"/>
      <c r="YN508" s="477"/>
      <c r="YO508" s="477"/>
      <c r="YP508" s="477"/>
      <c r="YQ508" s="477"/>
      <c r="YR508" s="477"/>
      <c r="YS508" s="477"/>
      <c r="YT508" s="477"/>
      <c r="YU508" s="477"/>
      <c r="YV508" s="477"/>
      <c r="YW508" s="477"/>
      <c r="YX508" s="477"/>
      <c r="YY508" s="477"/>
      <c r="YZ508" s="477"/>
      <c r="ZA508" s="477"/>
      <c r="ZB508" s="477"/>
      <c r="ZC508" s="477"/>
      <c r="ZD508" s="477"/>
      <c r="ZE508" s="477"/>
      <c r="ZF508" s="477"/>
      <c r="ZG508" s="477"/>
      <c r="ZH508" s="477"/>
      <c r="ZI508" s="477"/>
      <c r="ZJ508" s="477"/>
      <c r="ZK508" s="477"/>
      <c r="ZL508" s="477"/>
      <c r="ZM508" s="477"/>
      <c r="ZN508" s="477"/>
      <c r="ZO508" s="477"/>
      <c r="ZP508" s="477"/>
      <c r="ZQ508" s="477"/>
      <c r="ZR508" s="477"/>
      <c r="ZS508" s="477"/>
      <c r="ZT508" s="477"/>
      <c r="ZU508" s="477"/>
      <c r="ZV508" s="477"/>
      <c r="ZW508" s="477"/>
      <c r="ZX508" s="477"/>
      <c r="ZY508" s="477"/>
      <c r="ZZ508" s="477"/>
      <c r="AAA508" s="477"/>
      <c r="AAB508" s="477"/>
      <c r="AAC508" s="477"/>
      <c r="AAD508" s="477"/>
      <c r="AAE508" s="477"/>
      <c r="AAF508" s="477"/>
      <c r="AAG508" s="477"/>
      <c r="AAH508" s="477"/>
      <c r="AAI508" s="477"/>
      <c r="AAJ508" s="477"/>
      <c r="AAK508" s="477"/>
      <c r="AAL508" s="477"/>
      <c r="AAM508" s="477"/>
      <c r="AAN508" s="477"/>
      <c r="AAO508" s="477"/>
      <c r="AAP508" s="477"/>
      <c r="AAQ508" s="477"/>
      <c r="AAR508" s="477"/>
      <c r="AAS508" s="477"/>
      <c r="AAT508" s="477"/>
      <c r="AAU508" s="477"/>
      <c r="AAV508" s="477"/>
      <c r="AAW508" s="477"/>
      <c r="AAX508" s="477"/>
      <c r="AAY508" s="477"/>
      <c r="AAZ508" s="477"/>
      <c r="ABA508" s="477"/>
      <c r="ABB508" s="477"/>
      <c r="ABC508" s="477"/>
      <c r="ABD508" s="477"/>
      <c r="ABE508" s="477"/>
      <c r="ABF508" s="477"/>
      <c r="ABG508" s="477"/>
      <c r="ABH508" s="477"/>
      <c r="ABI508" s="477"/>
      <c r="ABJ508" s="477"/>
      <c r="ABK508" s="477"/>
      <c r="ABL508" s="477"/>
      <c r="ABM508" s="477"/>
      <c r="ABN508" s="477"/>
      <c r="ABO508" s="477"/>
      <c r="ABP508" s="477"/>
      <c r="ABQ508" s="477"/>
      <c r="ABR508" s="477"/>
      <c r="ABS508" s="477"/>
      <c r="ABT508" s="477"/>
      <c r="ABU508" s="477"/>
      <c r="ABV508" s="477"/>
      <c r="ABW508" s="477"/>
      <c r="ABX508" s="477"/>
      <c r="ABY508" s="477"/>
      <c r="ABZ508" s="477"/>
      <c r="ACA508" s="477"/>
      <c r="ACB508" s="477"/>
      <c r="ACC508" s="477"/>
      <c r="ACD508" s="477"/>
      <c r="ACE508" s="477"/>
      <c r="ACF508" s="477"/>
      <c r="ACG508" s="477"/>
      <c r="ACH508" s="477"/>
      <c r="ACI508" s="477"/>
      <c r="ACJ508" s="477"/>
      <c r="ACK508" s="477"/>
      <c r="ACL508" s="477"/>
      <c r="ACM508" s="477"/>
      <c r="ACN508" s="477"/>
      <c r="ACO508" s="477"/>
      <c r="ACP508" s="477"/>
      <c r="ACQ508" s="477"/>
      <c r="ACR508" s="477"/>
      <c r="ACS508" s="477"/>
      <c r="ACT508" s="477"/>
      <c r="ACU508" s="477"/>
      <c r="ACV508" s="477"/>
      <c r="ACW508" s="477"/>
      <c r="ACX508" s="477"/>
      <c r="ACY508" s="477"/>
      <c r="ACZ508" s="477"/>
      <c r="ADA508" s="477"/>
      <c r="ADB508" s="477"/>
      <c r="ADC508" s="477"/>
      <c r="ADD508" s="477"/>
      <c r="ADE508" s="477"/>
      <c r="ADF508" s="477"/>
      <c r="ADG508" s="477"/>
      <c r="ADH508" s="477"/>
      <c r="ADI508" s="477"/>
      <c r="ADJ508" s="477"/>
      <c r="ADK508" s="477"/>
      <c r="ADL508" s="477"/>
      <c r="ADM508" s="477"/>
      <c r="ADN508" s="477"/>
      <c r="ADO508" s="477"/>
      <c r="ADP508" s="477"/>
      <c r="ADQ508" s="477"/>
      <c r="ADR508" s="477"/>
      <c r="ADS508" s="477"/>
      <c r="ADT508" s="477"/>
      <c r="ADU508" s="477"/>
      <c r="ADV508" s="477"/>
      <c r="ADW508" s="477"/>
      <c r="ADX508" s="477"/>
      <c r="ADY508" s="477"/>
      <c r="ADZ508" s="477"/>
      <c r="AEA508" s="477"/>
      <c r="AEB508" s="477"/>
      <c r="AEC508" s="477"/>
      <c r="AED508" s="477"/>
      <c r="AEE508" s="477"/>
      <c r="AEF508" s="477"/>
      <c r="AEG508" s="477"/>
      <c r="AEH508" s="477"/>
      <c r="AEI508" s="477"/>
      <c r="AEJ508" s="477"/>
      <c r="AEK508" s="477"/>
      <c r="AEL508" s="477"/>
      <c r="AEM508" s="477"/>
      <c r="AEN508" s="477"/>
      <c r="AEO508" s="477"/>
      <c r="AEP508" s="477"/>
      <c r="AEQ508" s="477"/>
      <c r="AER508" s="477"/>
      <c r="AES508" s="477"/>
      <c r="AET508" s="477"/>
      <c r="AEU508" s="477"/>
      <c r="AEV508" s="477"/>
      <c r="AEW508" s="477"/>
      <c r="AEX508" s="477"/>
      <c r="AEY508" s="477"/>
      <c r="AEZ508" s="477"/>
      <c r="AFA508" s="477"/>
      <c r="AFB508" s="477"/>
      <c r="AFC508" s="477"/>
      <c r="AFD508" s="477"/>
      <c r="AFE508" s="477"/>
      <c r="AFF508" s="477"/>
      <c r="AFG508" s="477"/>
      <c r="AFH508" s="477"/>
      <c r="AFI508" s="477"/>
      <c r="AFJ508" s="477"/>
      <c r="AFK508" s="477"/>
      <c r="AFL508" s="477"/>
      <c r="AFM508" s="477"/>
      <c r="AFN508" s="477"/>
      <c r="AFO508" s="477"/>
      <c r="AFP508" s="477"/>
      <c r="AFQ508" s="477"/>
      <c r="AFR508" s="477"/>
      <c r="AFS508" s="477"/>
      <c r="AFT508" s="477"/>
      <c r="AFU508" s="477"/>
      <c r="AFV508" s="477"/>
      <c r="AFW508" s="477"/>
      <c r="AFX508" s="477"/>
      <c r="AFY508" s="477"/>
      <c r="AFZ508" s="477"/>
      <c r="AGA508" s="477"/>
      <c r="AGB508" s="477"/>
      <c r="AGC508" s="477"/>
      <c r="AGD508" s="477"/>
      <c r="AGE508" s="477"/>
      <c r="AGF508" s="477"/>
      <c r="AGG508" s="477"/>
      <c r="AGH508" s="477"/>
      <c r="AGI508" s="477"/>
      <c r="AGJ508" s="477"/>
      <c r="AGK508" s="477"/>
      <c r="AGL508" s="477"/>
      <c r="AGM508" s="477"/>
      <c r="AGN508" s="477"/>
      <c r="AGO508" s="477"/>
      <c r="AGP508" s="477"/>
      <c r="AGQ508" s="477"/>
      <c r="AGR508" s="477"/>
      <c r="AGS508" s="477"/>
      <c r="AGT508" s="477"/>
      <c r="AGU508" s="477"/>
      <c r="AGV508" s="477"/>
      <c r="AGW508" s="477"/>
      <c r="AGX508" s="477"/>
      <c r="AGY508" s="477"/>
      <c r="AGZ508" s="477"/>
      <c r="AHA508" s="477"/>
      <c r="AHB508" s="477"/>
      <c r="AHC508" s="477"/>
      <c r="AHD508" s="477"/>
      <c r="AHE508" s="477"/>
      <c r="AHF508" s="477"/>
      <c r="AHG508" s="477"/>
      <c r="AHH508" s="477"/>
      <c r="AHI508" s="477"/>
      <c r="AHJ508" s="477"/>
      <c r="AHK508" s="477"/>
      <c r="AHL508" s="477"/>
      <c r="AHM508" s="477"/>
      <c r="AHN508" s="477"/>
      <c r="AHO508" s="477"/>
      <c r="AHP508" s="477"/>
      <c r="AHQ508" s="477"/>
      <c r="AHR508" s="477"/>
      <c r="AHS508" s="477"/>
      <c r="AHT508" s="477"/>
      <c r="AHU508" s="477"/>
      <c r="AHV508" s="477"/>
      <c r="AHW508" s="477"/>
      <c r="AHX508" s="477"/>
      <c r="AHY508" s="477"/>
      <c r="AHZ508" s="477"/>
      <c r="AIA508" s="477"/>
      <c r="AIB508" s="477"/>
      <c r="AIC508" s="477"/>
      <c r="AID508" s="477"/>
      <c r="AIE508" s="477"/>
      <c r="AIF508" s="477"/>
      <c r="AIG508" s="477"/>
      <c r="AIH508" s="477"/>
      <c r="AII508" s="477"/>
      <c r="AIJ508" s="477"/>
      <c r="AIK508" s="477"/>
      <c r="AIL508" s="477"/>
      <c r="AIM508" s="477"/>
      <c r="AIN508" s="477"/>
      <c r="AIO508" s="477"/>
      <c r="AIP508" s="477"/>
      <c r="AIQ508" s="477"/>
      <c r="AIR508" s="477"/>
      <c r="AIS508" s="477"/>
      <c r="AIT508" s="477"/>
      <c r="AIU508" s="477"/>
      <c r="AIV508" s="477"/>
      <c r="AIW508" s="477"/>
      <c r="AIX508" s="477"/>
      <c r="AIY508" s="477"/>
      <c r="AIZ508" s="477"/>
      <c r="AJA508" s="477"/>
      <c r="AJB508" s="477"/>
      <c r="AJC508" s="477"/>
      <c r="AJD508" s="477"/>
      <c r="AJE508" s="477"/>
      <c r="AJF508" s="477"/>
      <c r="AJG508" s="477"/>
      <c r="AJH508" s="477"/>
      <c r="AJI508" s="477"/>
      <c r="AJJ508" s="477"/>
      <c r="AJK508" s="477"/>
      <c r="AJL508" s="477"/>
      <c r="AJM508" s="477"/>
      <c r="AJN508" s="477"/>
      <c r="AJO508" s="477"/>
      <c r="AJP508" s="477"/>
      <c r="AJQ508" s="477"/>
      <c r="AJR508" s="477"/>
      <c r="AJS508" s="477"/>
      <c r="AJT508" s="477"/>
      <c r="AJU508" s="477"/>
      <c r="AJV508" s="477"/>
      <c r="AJW508" s="477"/>
      <c r="AJX508" s="477"/>
      <c r="AJY508" s="477"/>
      <c r="AJZ508" s="477"/>
      <c r="AKA508" s="477"/>
      <c r="AKB508" s="477"/>
      <c r="AKC508" s="477"/>
      <c r="AKD508" s="477"/>
      <c r="AKE508" s="477"/>
      <c r="AKF508" s="477"/>
      <c r="AKG508" s="477"/>
      <c r="AKH508" s="477"/>
      <c r="AKI508" s="477"/>
      <c r="AKJ508" s="477"/>
      <c r="AKK508" s="477"/>
      <c r="AKL508" s="477"/>
      <c r="AKM508" s="477"/>
      <c r="AKN508" s="477"/>
      <c r="AKO508" s="477"/>
      <c r="AKP508" s="477"/>
      <c r="AKQ508" s="477"/>
      <c r="AKR508" s="477"/>
      <c r="AKS508" s="477"/>
      <c r="AKT508" s="477"/>
      <c r="AKU508" s="477"/>
      <c r="AKV508" s="477"/>
      <c r="AKW508" s="477"/>
      <c r="AKX508" s="477"/>
      <c r="AKY508" s="477"/>
      <c r="AKZ508" s="477"/>
      <c r="ALA508" s="477"/>
      <c r="ALB508" s="477"/>
      <c r="ALC508" s="477"/>
      <c r="ALD508" s="477"/>
      <c r="ALE508" s="477"/>
      <c r="ALF508" s="477"/>
      <c r="ALG508" s="477"/>
      <c r="ALH508" s="477"/>
      <c r="ALI508" s="477"/>
      <c r="ALJ508" s="477"/>
      <c r="ALK508" s="477"/>
      <c r="ALL508" s="477"/>
      <c r="ALM508" s="477"/>
      <c r="ALN508" s="477"/>
      <c r="ALO508" s="477"/>
      <c r="ALP508" s="477"/>
      <c r="ALQ508" s="477"/>
      <c r="ALR508" s="477"/>
      <c r="ALS508" s="477"/>
      <c r="ALT508" s="477"/>
      <c r="ALU508" s="477"/>
      <c r="ALV508" s="477"/>
      <c r="ALW508" s="477"/>
      <c r="ALX508" s="477"/>
      <c r="ALY508" s="477"/>
      <c r="ALZ508" s="477"/>
      <c r="AMA508" s="477"/>
      <c r="AMB508" s="477"/>
      <c r="AMC508" s="477"/>
      <c r="AMD508" s="477"/>
      <c r="AME508" s="477"/>
      <c r="AMF508" s="477"/>
      <c r="AMG508" s="477"/>
      <c r="AMH508" s="477"/>
      <c r="AMI508" s="477"/>
      <c r="AMJ508" s="477"/>
      <c r="AMK508" s="477"/>
      <c r="AML508" s="477"/>
      <c r="AMM508" s="477"/>
      <c r="AMN508" s="477"/>
      <c r="AMO508" s="477"/>
      <c r="AMP508" s="477"/>
      <c r="AMQ508" s="477"/>
      <c r="AMR508" s="477"/>
      <c r="AMS508" s="477"/>
      <c r="AMT508" s="477"/>
      <c r="AMU508" s="477"/>
      <c r="AMV508" s="477"/>
      <c r="AMW508" s="477"/>
      <c r="AMX508" s="477"/>
      <c r="AMY508" s="477"/>
      <c r="AMZ508" s="477"/>
      <c r="ANA508" s="477"/>
      <c r="ANB508" s="477"/>
      <c r="ANC508" s="477"/>
      <c r="AND508" s="477"/>
      <c r="ANE508" s="477"/>
      <c r="ANF508" s="477"/>
      <c r="ANG508" s="477"/>
      <c r="ANH508" s="477"/>
      <c r="ANI508" s="477"/>
      <c r="ANJ508" s="477"/>
      <c r="ANK508" s="477"/>
      <c r="ANL508" s="477"/>
      <c r="ANM508" s="477"/>
      <c r="ANN508" s="477"/>
      <c r="ANO508" s="477"/>
      <c r="ANP508" s="477"/>
      <c r="ANQ508" s="477"/>
      <c r="ANR508" s="477"/>
      <c r="ANS508" s="477"/>
      <c r="ANT508" s="477"/>
      <c r="ANU508" s="477"/>
      <c r="ANV508" s="477"/>
      <c r="ANW508" s="477"/>
      <c r="ANX508" s="477"/>
      <c r="ANY508" s="477"/>
      <c r="ANZ508" s="477"/>
      <c r="AOA508" s="477"/>
      <c r="AOB508" s="477"/>
      <c r="AOC508" s="477"/>
      <c r="AOD508" s="477"/>
      <c r="AOE508" s="477"/>
      <c r="AOF508" s="477"/>
      <c r="AOG508" s="477"/>
      <c r="AOH508" s="477"/>
      <c r="AOI508" s="477"/>
      <c r="AOJ508" s="477"/>
      <c r="AOK508" s="477"/>
      <c r="AOL508" s="477"/>
      <c r="AOM508" s="477"/>
      <c r="AON508" s="477"/>
      <c r="AOO508" s="477"/>
      <c r="AOP508" s="477"/>
      <c r="AOQ508" s="477"/>
      <c r="AOR508" s="477"/>
      <c r="AOS508" s="477"/>
      <c r="AOT508" s="477"/>
      <c r="AOU508" s="477"/>
      <c r="AOV508" s="477"/>
      <c r="AOW508" s="477"/>
      <c r="AOX508" s="477"/>
      <c r="AOY508" s="477"/>
      <c r="AOZ508" s="477"/>
      <c r="APA508" s="477"/>
      <c r="APB508" s="477"/>
      <c r="APC508" s="477"/>
      <c r="APD508" s="477"/>
      <c r="APE508" s="477"/>
      <c r="APF508" s="477"/>
      <c r="APG508" s="477"/>
      <c r="APH508" s="477"/>
      <c r="API508" s="477"/>
      <c r="APJ508" s="477"/>
      <c r="APK508" s="477"/>
      <c r="APL508" s="477"/>
      <c r="APM508" s="477"/>
      <c r="APN508" s="477"/>
      <c r="APO508" s="477"/>
      <c r="APP508" s="477"/>
      <c r="APQ508" s="477"/>
      <c r="APR508" s="477"/>
      <c r="APS508" s="477"/>
      <c r="APT508" s="477"/>
      <c r="APU508" s="477"/>
      <c r="APV508" s="477"/>
      <c r="APW508" s="477"/>
      <c r="APX508" s="477"/>
      <c r="APY508" s="477"/>
      <c r="APZ508" s="477"/>
      <c r="AQA508" s="477"/>
      <c r="AQB508" s="477"/>
      <c r="AQC508" s="477"/>
      <c r="AQD508" s="477"/>
      <c r="AQE508" s="477"/>
      <c r="AQF508" s="477"/>
      <c r="AQG508" s="477"/>
      <c r="AQH508" s="477"/>
      <c r="AQI508" s="477"/>
      <c r="AQJ508" s="477"/>
      <c r="AQK508" s="477"/>
      <c r="AQL508" s="477"/>
      <c r="AQM508" s="477"/>
      <c r="AQN508" s="477"/>
      <c r="AQO508" s="477"/>
      <c r="AQP508" s="477"/>
      <c r="AQQ508" s="477"/>
      <c r="AQR508" s="477"/>
      <c r="AQS508" s="477"/>
      <c r="AQT508" s="477"/>
      <c r="AQU508" s="477"/>
      <c r="AQV508" s="477"/>
      <c r="AQW508" s="477"/>
      <c r="AQX508" s="477"/>
      <c r="AQY508" s="477"/>
      <c r="AQZ508" s="477"/>
      <c r="ARA508" s="477"/>
      <c r="ARB508" s="477"/>
      <c r="ARC508" s="477"/>
      <c r="ARD508" s="477"/>
      <c r="ARE508" s="477"/>
      <c r="ARF508" s="477"/>
      <c r="ARG508" s="477"/>
      <c r="ARH508" s="477"/>
      <c r="ARI508" s="477"/>
      <c r="ARJ508" s="477"/>
      <c r="ARK508" s="477"/>
      <c r="ARL508" s="477"/>
      <c r="ARM508" s="477"/>
      <c r="ARN508" s="477"/>
      <c r="ARO508" s="477"/>
      <c r="ARP508" s="477"/>
      <c r="ARQ508" s="477"/>
      <c r="ARR508" s="477"/>
      <c r="ARS508" s="477"/>
      <c r="ART508" s="477"/>
      <c r="ARU508" s="477"/>
      <c r="ARV508" s="477"/>
      <c r="ARW508" s="477"/>
      <c r="ARX508" s="477"/>
      <c r="ARY508" s="477"/>
      <c r="ARZ508" s="477"/>
      <c r="ASA508" s="477"/>
      <c r="ASB508" s="477"/>
      <c r="ASC508" s="477"/>
      <c r="ASD508" s="477"/>
      <c r="ASE508" s="477"/>
      <c r="ASF508" s="477"/>
      <c r="ASG508" s="477"/>
      <c r="ASH508" s="477"/>
      <c r="ASI508" s="477"/>
      <c r="ASJ508" s="477"/>
      <c r="ASK508" s="477"/>
      <c r="ASL508" s="477"/>
      <c r="ASM508" s="477"/>
      <c r="ASN508" s="477"/>
      <c r="ASO508" s="477"/>
      <c r="ASP508" s="477"/>
      <c r="ASQ508" s="477"/>
      <c r="ASR508" s="477"/>
      <c r="ASS508" s="477"/>
      <c r="AST508" s="477"/>
      <c r="ASU508" s="477"/>
      <c r="ASV508" s="477"/>
      <c r="ASW508" s="477"/>
      <c r="ASX508" s="477"/>
      <c r="ASY508" s="477"/>
      <c r="ASZ508" s="477"/>
      <c r="ATA508" s="477"/>
      <c r="ATB508" s="477"/>
      <c r="ATC508" s="477"/>
      <c r="ATD508" s="477"/>
      <c r="ATE508" s="477"/>
      <c r="ATF508" s="477"/>
      <c r="ATG508" s="477"/>
      <c r="ATH508" s="477"/>
      <c r="ATI508" s="477"/>
      <c r="ATJ508" s="477"/>
      <c r="ATK508" s="477"/>
      <c r="ATL508" s="477"/>
      <c r="ATM508" s="477"/>
      <c r="ATN508" s="477"/>
      <c r="ATO508" s="477"/>
      <c r="ATP508" s="477"/>
      <c r="ATQ508" s="477"/>
      <c r="ATR508" s="477"/>
      <c r="ATS508" s="477"/>
      <c r="ATT508" s="477"/>
      <c r="ATU508" s="477"/>
      <c r="ATV508" s="477"/>
      <c r="ATW508" s="477"/>
      <c r="ATX508" s="477"/>
      <c r="ATY508" s="477"/>
      <c r="ATZ508" s="477"/>
      <c r="AUA508" s="477"/>
      <c r="AUB508" s="477"/>
      <c r="AUC508" s="477"/>
      <c r="AUD508" s="477"/>
      <c r="AUE508" s="477"/>
      <c r="AUF508" s="477"/>
      <c r="AUG508" s="477"/>
      <c r="AUH508" s="477"/>
      <c r="AUI508" s="477"/>
      <c r="AUJ508" s="477"/>
      <c r="AUK508" s="477"/>
      <c r="AUL508" s="477"/>
      <c r="AUM508" s="477"/>
      <c r="AUN508" s="477"/>
      <c r="AUO508" s="477"/>
      <c r="AUP508" s="477"/>
      <c r="AUQ508" s="477"/>
      <c r="AUR508" s="477"/>
      <c r="AUS508" s="477"/>
      <c r="AUT508" s="477"/>
      <c r="AUU508" s="477"/>
      <c r="AUV508" s="477"/>
      <c r="AUW508" s="477"/>
      <c r="AUX508" s="477"/>
      <c r="AUY508" s="477"/>
      <c r="AUZ508" s="477"/>
      <c r="AVA508" s="477"/>
      <c r="AVB508" s="477"/>
      <c r="AVC508" s="477"/>
      <c r="AVD508" s="477"/>
      <c r="AVE508" s="477"/>
      <c r="AVF508" s="477"/>
      <c r="AVG508" s="477"/>
      <c r="AVH508" s="477"/>
      <c r="AVI508" s="477"/>
      <c r="AVJ508" s="477"/>
      <c r="AVK508" s="477"/>
      <c r="AVL508" s="477"/>
      <c r="AVM508" s="477"/>
      <c r="AVN508" s="477"/>
      <c r="AVO508" s="477"/>
      <c r="AVP508" s="477"/>
      <c r="AVQ508" s="477"/>
      <c r="AVR508" s="477"/>
      <c r="AVS508" s="477"/>
      <c r="AVT508" s="477"/>
      <c r="AVU508" s="477"/>
      <c r="AVV508" s="477"/>
      <c r="AVW508" s="477"/>
      <c r="AVX508" s="477"/>
      <c r="AVY508" s="477"/>
      <c r="AVZ508" s="477"/>
      <c r="AWA508" s="477"/>
      <c r="AWB508" s="477"/>
      <c r="AWC508" s="477"/>
      <c r="AWD508" s="477"/>
      <c r="AWE508" s="477"/>
      <c r="AWF508" s="477"/>
      <c r="AWG508" s="477"/>
      <c r="AWH508" s="477"/>
      <c r="AWI508" s="477"/>
      <c r="AWJ508" s="477"/>
      <c r="AWK508" s="477"/>
      <c r="AWL508" s="477"/>
      <c r="AWM508" s="477"/>
      <c r="AWN508" s="477"/>
      <c r="AWO508" s="477"/>
      <c r="AWP508" s="477"/>
      <c r="AWQ508" s="477"/>
      <c r="AWR508" s="477"/>
      <c r="AWS508" s="477"/>
      <c r="AWT508" s="477"/>
      <c r="AWU508" s="477"/>
      <c r="AWV508" s="477"/>
      <c r="AWW508" s="477"/>
      <c r="AWX508" s="477"/>
      <c r="AWY508" s="477"/>
      <c r="AWZ508" s="477"/>
      <c r="AXA508" s="477"/>
      <c r="AXB508" s="477"/>
      <c r="AXC508" s="477"/>
      <c r="AXD508" s="477"/>
      <c r="AXE508" s="477"/>
      <c r="AXF508" s="477"/>
      <c r="AXG508" s="477"/>
      <c r="AXH508" s="477"/>
      <c r="AXI508" s="477"/>
      <c r="AXJ508" s="477"/>
      <c r="AXK508" s="477"/>
      <c r="AXL508" s="477"/>
      <c r="AXM508" s="477"/>
      <c r="AXN508" s="477"/>
      <c r="AXO508" s="477"/>
      <c r="AXP508" s="477"/>
      <c r="AXQ508" s="477"/>
      <c r="AXR508" s="477"/>
      <c r="AXS508" s="477"/>
      <c r="AXT508" s="477"/>
      <c r="AXU508" s="477"/>
      <c r="AXV508" s="477"/>
      <c r="AXW508" s="477"/>
      <c r="AXX508" s="477"/>
      <c r="AXY508" s="477"/>
      <c r="AXZ508" s="477"/>
      <c r="AYA508" s="477"/>
      <c r="AYB508" s="477"/>
      <c r="AYC508" s="477"/>
      <c r="AYD508" s="477"/>
      <c r="AYE508" s="477"/>
      <c r="AYF508" s="477"/>
      <c r="AYG508" s="477"/>
      <c r="AYH508" s="477"/>
      <c r="AYI508" s="477"/>
      <c r="AYJ508" s="477"/>
      <c r="AYK508" s="477"/>
      <c r="AYL508" s="477"/>
      <c r="AYM508" s="477"/>
      <c r="AYN508" s="477"/>
      <c r="AYO508" s="477"/>
      <c r="AYP508" s="477"/>
      <c r="AYQ508" s="477"/>
      <c r="AYR508" s="477"/>
      <c r="AYS508" s="477"/>
      <c r="AYT508" s="477"/>
      <c r="AYU508" s="477"/>
      <c r="AYV508" s="477"/>
      <c r="AYW508" s="477"/>
      <c r="AYX508" s="477"/>
      <c r="AYY508" s="477"/>
      <c r="AYZ508" s="477"/>
      <c r="AZA508" s="477"/>
      <c r="AZB508" s="477"/>
      <c r="AZC508" s="477"/>
      <c r="AZD508" s="477"/>
      <c r="AZE508" s="477"/>
      <c r="AZF508" s="477"/>
      <c r="AZG508" s="477"/>
      <c r="AZH508" s="477"/>
      <c r="AZI508" s="477"/>
      <c r="AZJ508" s="477"/>
      <c r="AZK508" s="477"/>
      <c r="AZL508" s="477"/>
      <c r="AZM508" s="477"/>
      <c r="AZN508" s="477"/>
      <c r="AZO508" s="477"/>
      <c r="AZP508" s="477"/>
      <c r="AZQ508" s="477"/>
      <c r="AZR508" s="477"/>
      <c r="AZS508" s="477"/>
      <c r="AZT508" s="477"/>
      <c r="AZU508" s="477"/>
      <c r="AZV508" s="477"/>
      <c r="AZW508" s="477"/>
      <c r="AZX508" s="477"/>
      <c r="AZY508" s="477"/>
      <c r="AZZ508" s="477"/>
      <c r="BAA508" s="477"/>
      <c r="BAB508" s="477"/>
      <c r="BAC508" s="477"/>
      <c r="BAD508" s="477"/>
      <c r="BAE508" s="477"/>
      <c r="BAF508" s="477"/>
      <c r="BAG508" s="477"/>
      <c r="BAH508" s="477"/>
      <c r="BAI508" s="477"/>
      <c r="BAJ508" s="477"/>
      <c r="BAK508" s="477"/>
      <c r="BAL508" s="477"/>
      <c r="BAM508" s="477"/>
      <c r="BAN508" s="477"/>
      <c r="BAO508" s="477"/>
      <c r="BAP508" s="477"/>
      <c r="BAQ508" s="477"/>
      <c r="BAR508" s="477"/>
      <c r="BAS508" s="477"/>
      <c r="BAT508" s="477"/>
      <c r="BAU508" s="477"/>
      <c r="BAV508" s="477"/>
      <c r="BAW508" s="477"/>
      <c r="BAX508" s="477"/>
      <c r="BAY508" s="477"/>
      <c r="BAZ508" s="477"/>
      <c r="BBA508" s="477"/>
      <c r="BBB508" s="477"/>
      <c r="BBC508" s="477"/>
      <c r="BBD508" s="477"/>
      <c r="BBE508" s="477"/>
      <c r="BBF508" s="477"/>
      <c r="BBG508" s="477"/>
      <c r="BBH508" s="477"/>
      <c r="BBI508" s="477"/>
      <c r="BBJ508" s="477"/>
      <c r="BBK508" s="477"/>
      <c r="BBL508" s="477"/>
      <c r="BBM508" s="477"/>
      <c r="BBN508" s="477"/>
      <c r="BBO508" s="477"/>
      <c r="BBP508" s="477"/>
      <c r="BBQ508" s="477"/>
      <c r="BBR508" s="477"/>
      <c r="BBS508" s="477"/>
      <c r="BBT508" s="477"/>
      <c r="BBU508" s="477"/>
      <c r="BBV508" s="477"/>
      <c r="BBW508" s="477"/>
      <c r="BBX508" s="477"/>
      <c r="BBY508" s="477"/>
      <c r="BBZ508" s="477"/>
      <c r="BCA508" s="477"/>
      <c r="BCB508" s="477"/>
      <c r="BCC508" s="477"/>
      <c r="BCD508" s="477"/>
      <c r="BCE508" s="477"/>
      <c r="BCF508" s="477"/>
      <c r="BCG508" s="477"/>
      <c r="BCH508" s="477"/>
      <c r="BCI508" s="477"/>
      <c r="BCJ508" s="477"/>
      <c r="BCK508" s="477"/>
      <c r="BCL508" s="477"/>
      <c r="BCM508" s="477"/>
      <c r="BCN508" s="477"/>
      <c r="BCO508" s="477"/>
      <c r="BCP508" s="477"/>
      <c r="BCQ508" s="477"/>
      <c r="BCR508" s="477"/>
      <c r="BCS508" s="477"/>
      <c r="BCT508" s="477"/>
      <c r="BCU508" s="477"/>
      <c r="BCV508" s="477"/>
      <c r="BCW508" s="477"/>
      <c r="BCX508" s="477"/>
      <c r="BCY508" s="477"/>
      <c r="BCZ508" s="477"/>
      <c r="BDA508" s="477"/>
      <c r="BDB508" s="477"/>
      <c r="BDC508" s="477"/>
      <c r="BDD508" s="477"/>
      <c r="BDE508" s="477"/>
      <c r="BDF508" s="477"/>
      <c r="BDG508" s="477"/>
      <c r="BDH508" s="477"/>
      <c r="BDI508" s="477"/>
      <c r="BDJ508" s="477"/>
      <c r="BDK508" s="477"/>
      <c r="BDL508" s="477"/>
      <c r="BDM508" s="477"/>
      <c r="BDN508" s="477"/>
      <c r="BDO508" s="477"/>
      <c r="BDP508" s="477"/>
      <c r="BDQ508" s="477"/>
      <c r="BDR508" s="477"/>
      <c r="BDS508" s="477"/>
      <c r="BDT508" s="477"/>
      <c r="BDU508" s="477"/>
      <c r="BDV508" s="477"/>
      <c r="BDW508" s="477"/>
      <c r="BDX508" s="477"/>
      <c r="BDY508" s="477"/>
      <c r="BDZ508" s="477"/>
      <c r="BEA508" s="477"/>
      <c r="BEB508" s="477"/>
      <c r="BEC508" s="477"/>
      <c r="BED508" s="477"/>
      <c r="BEE508" s="477"/>
      <c r="BEF508" s="477"/>
      <c r="BEG508" s="477"/>
      <c r="BEH508" s="477"/>
      <c r="BEI508" s="477"/>
      <c r="BEJ508" s="477"/>
      <c r="BEK508" s="477"/>
      <c r="BEL508" s="477"/>
      <c r="BEM508" s="477"/>
      <c r="BEN508" s="477"/>
      <c r="BEO508" s="477"/>
      <c r="BEP508" s="477"/>
      <c r="BEQ508" s="477"/>
      <c r="BER508" s="477"/>
      <c r="BES508" s="477"/>
      <c r="BET508" s="477"/>
      <c r="BEU508" s="477"/>
      <c r="BEV508" s="477"/>
      <c r="BEW508" s="477"/>
      <c r="BEX508" s="477"/>
      <c r="BEY508" s="477"/>
      <c r="BEZ508" s="477"/>
      <c r="BFA508" s="477"/>
      <c r="BFB508" s="477"/>
      <c r="BFC508" s="477"/>
      <c r="BFD508" s="477"/>
      <c r="BFE508" s="477"/>
      <c r="BFF508" s="477"/>
      <c r="BFG508" s="477"/>
      <c r="BFH508" s="477"/>
      <c r="BFI508" s="477"/>
      <c r="BFJ508" s="477"/>
      <c r="BFK508" s="477"/>
      <c r="BFL508" s="477"/>
      <c r="BFM508" s="477"/>
      <c r="BFN508" s="477"/>
      <c r="BFO508" s="477"/>
      <c r="BFP508" s="477"/>
      <c r="BFQ508" s="477"/>
      <c r="BFR508" s="477"/>
      <c r="BFS508" s="477"/>
      <c r="BFT508" s="477"/>
      <c r="BFU508" s="477"/>
      <c r="BFV508" s="477"/>
      <c r="BFW508" s="477"/>
      <c r="BFX508" s="477"/>
      <c r="BFY508" s="477"/>
      <c r="BFZ508" s="477"/>
      <c r="BGA508" s="477"/>
      <c r="BGB508" s="477"/>
      <c r="BGC508" s="477"/>
      <c r="BGD508" s="477"/>
      <c r="BGE508" s="477"/>
      <c r="BGF508" s="477"/>
      <c r="BGG508" s="477"/>
      <c r="BGH508" s="477"/>
      <c r="BGI508" s="477"/>
      <c r="BGJ508" s="477"/>
      <c r="BGK508" s="477"/>
      <c r="BGL508" s="477"/>
      <c r="BGM508" s="477"/>
      <c r="BGN508" s="477"/>
      <c r="BGO508" s="477"/>
      <c r="BGP508" s="477"/>
      <c r="BGQ508" s="477"/>
      <c r="BGR508" s="477"/>
      <c r="BGS508" s="477"/>
      <c r="BGT508" s="477"/>
      <c r="BGU508" s="477"/>
      <c r="BGV508" s="477"/>
      <c r="BGW508" s="477"/>
      <c r="BGX508" s="477"/>
      <c r="BGY508" s="477"/>
      <c r="BGZ508" s="477"/>
      <c r="BHA508" s="477"/>
      <c r="BHB508" s="477"/>
      <c r="BHC508" s="477"/>
      <c r="BHD508" s="477"/>
      <c r="BHE508" s="477"/>
      <c r="BHF508" s="477"/>
      <c r="BHG508" s="477"/>
      <c r="BHH508" s="477"/>
      <c r="BHI508" s="477"/>
      <c r="BHJ508" s="477"/>
      <c r="BHK508" s="477"/>
      <c r="BHL508" s="477"/>
      <c r="BHM508" s="477"/>
      <c r="BHN508" s="477"/>
      <c r="BHO508" s="477"/>
      <c r="BHP508" s="477"/>
      <c r="BHQ508" s="477"/>
      <c r="BHR508" s="477"/>
      <c r="BHS508" s="477"/>
      <c r="BHT508" s="477"/>
      <c r="BHU508" s="477"/>
      <c r="BHV508" s="477"/>
      <c r="BHW508" s="477"/>
      <c r="BHX508" s="477"/>
      <c r="BHY508" s="477"/>
      <c r="BHZ508" s="477"/>
      <c r="BIA508" s="477"/>
      <c r="BIB508" s="477"/>
      <c r="BIC508" s="477"/>
      <c r="BID508" s="477"/>
      <c r="BIE508" s="477"/>
      <c r="BIF508" s="477"/>
      <c r="BIG508" s="477"/>
      <c r="BIH508" s="477"/>
      <c r="BII508" s="477"/>
      <c r="BIJ508" s="477"/>
      <c r="BIK508" s="477"/>
      <c r="BIL508" s="477"/>
      <c r="BIM508" s="477"/>
      <c r="BIN508" s="477"/>
      <c r="BIO508" s="477"/>
      <c r="BIP508" s="477"/>
      <c r="BIQ508" s="477"/>
      <c r="BIR508" s="477"/>
      <c r="BIS508" s="477"/>
      <c r="BIT508" s="477"/>
      <c r="BIU508" s="477"/>
      <c r="BIV508" s="477"/>
      <c r="BIW508" s="477"/>
      <c r="BIX508" s="477"/>
      <c r="BIY508" s="477"/>
      <c r="BIZ508" s="477"/>
      <c r="BJA508" s="477"/>
      <c r="BJB508" s="477"/>
      <c r="BJC508" s="477"/>
      <c r="BJD508" s="477"/>
      <c r="BJE508" s="477"/>
      <c r="BJF508" s="477"/>
      <c r="BJG508" s="477"/>
      <c r="BJH508" s="477"/>
      <c r="BJI508" s="477"/>
      <c r="BJJ508" s="477"/>
      <c r="BJK508" s="477"/>
      <c r="BJL508" s="477"/>
      <c r="BJM508" s="477"/>
      <c r="BJN508" s="477"/>
      <c r="BJO508" s="477"/>
      <c r="BJP508" s="477"/>
      <c r="BJQ508" s="477"/>
      <c r="BJR508" s="477"/>
      <c r="BJS508" s="477"/>
      <c r="BJT508" s="477"/>
      <c r="BJU508" s="477"/>
      <c r="BJV508" s="477"/>
      <c r="BJW508" s="477"/>
      <c r="BJX508" s="477"/>
      <c r="BJY508" s="477"/>
      <c r="BJZ508" s="477"/>
      <c r="BKA508" s="477"/>
      <c r="BKB508" s="477"/>
      <c r="BKC508" s="477"/>
      <c r="BKD508" s="477"/>
      <c r="BKE508" s="477"/>
      <c r="BKF508" s="477"/>
      <c r="BKG508" s="477"/>
      <c r="BKH508" s="477"/>
      <c r="BKI508" s="477"/>
      <c r="BKJ508" s="477"/>
      <c r="BKK508" s="477"/>
      <c r="BKL508" s="477"/>
      <c r="BKM508" s="477"/>
      <c r="BKN508" s="477"/>
      <c r="BKO508" s="477"/>
      <c r="BKP508" s="477"/>
      <c r="BKQ508" s="477"/>
      <c r="BKR508" s="477"/>
      <c r="BKS508" s="477"/>
      <c r="BKT508" s="477"/>
      <c r="BKU508" s="477"/>
      <c r="BKV508" s="477"/>
      <c r="BKW508" s="477"/>
      <c r="BKX508" s="477"/>
      <c r="BKY508" s="477"/>
      <c r="BKZ508" s="477"/>
      <c r="BLA508" s="477"/>
      <c r="BLB508" s="477"/>
      <c r="BLC508" s="477"/>
      <c r="BLD508" s="477"/>
      <c r="BLE508" s="477"/>
      <c r="BLF508" s="477"/>
      <c r="BLG508" s="477"/>
      <c r="BLH508" s="477"/>
      <c r="BLI508" s="477"/>
      <c r="BLJ508" s="477"/>
      <c r="BLK508" s="477"/>
      <c r="BLL508" s="477"/>
      <c r="BLM508" s="477"/>
      <c r="BLN508" s="477"/>
      <c r="BLO508" s="477"/>
      <c r="BLP508" s="477"/>
      <c r="BLQ508" s="477"/>
      <c r="BLR508" s="477"/>
      <c r="BLS508" s="477"/>
      <c r="BLT508" s="477"/>
      <c r="BLU508" s="477"/>
      <c r="BLV508" s="477"/>
      <c r="BLW508" s="477"/>
      <c r="BLX508" s="477"/>
      <c r="BLY508" s="477"/>
      <c r="BLZ508" s="477"/>
      <c r="BMA508" s="477"/>
      <c r="BMB508" s="477"/>
      <c r="BMC508" s="477"/>
      <c r="BMD508" s="477"/>
      <c r="BME508" s="477"/>
      <c r="BMF508" s="477"/>
      <c r="BMG508" s="477"/>
      <c r="BMH508" s="477"/>
      <c r="BMI508" s="477"/>
      <c r="BMJ508" s="477"/>
      <c r="BMK508" s="477"/>
      <c r="BML508" s="477"/>
      <c r="BMM508" s="477"/>
      <c r="BMN508" s="477"/>
      <c r="BMO508" s="477"/>
      <c r="BMP508" s="477"/>
      <c r="BMQ508" s="477"/>
      <c r="BMR508" s="477"/>
      <c r="BMS508" s="477"/>
      <c r="BMT508" s="477"/>
      <c r="BMU508" s="477"/>
      <c r="BMV508" s="477"/>
      <c r="BMW508" s="477"/>
      <c r="BMX508" s="477"/>
      <c r="BMY508" s="477"/>
      <c r="BMZ508" s="477"/>
      <c r="BNA508" s="477"/>
      <c r="BNB508" s="477"/>
      <c r="BNC508" s="477"/>
      <c r="BND508" s="477"/>
      <c r="BNE508" s="477"/>
      <c r="BNF508" s="477"/>
      <c r="BNG508" s="477"/>
      <c r="BNH508" s="477"/>
      <c r="BNI508" s="477"/>
      <c r="BNJ508" s="477"/>
      <c r="BNK508" s="477"/>
      <c r="BNL508" s="477"/>
      <c r="BNM508" s="477"/>
      <c r="BNN508" s="477"/>
      <c r="BNO508" s="477"/>
      <c r="BNP508" s="477"/>
      <c r="BNQ508" s="477"/>
      <c r="BNR508" s="477"/>
      <c r="BNS508" s="477"/>
      <c r="BNT508" s="477"/>
      <c r="BNU508" s="477"/>
      <c r="BNV508" s="477"/>
      <c r="BNW508" s="477"/>
      <c r="BNX508" s="477"/>
      <c r="BNY508" s="477"/>
      <c r="BNZ508" s="477"/>
      <c r="BOA508" s="477"/>
      <c r="BOB508" s="477"/>
      <c r="BOC508" s="477"/>
      <c r="BOD508" s="477"/>
      <c r="BOE508" s="477"/>
      <c r="BOF508" s="477"/>
      <c r="BOG508" s="477"/>
      <c r="BOH508" s="477"/>
      <c r="BOI508" s="477"/>
      <c r="BOJ508" s="477"/>
      <c r="BOK508" s="477"/>
      <c r="BOL508" s="477"/>
      <c r="BOM508" s="477"/>
      <c r="BON508" s="477"/>
      <c r="BOO508" s="477"/>
      <c r="BOP508" s="477"/>
      <c r="BOQ508" s="477"/>
      <c r="BOR508" s="477"/>
      <c r="BOS508" s="477"/>
      <c r="BOT508" s="477"/>
      <c r="BOU508" s="477"/>
      <c r="BOV508" s="477"/>
      <c r="BOW508" s="477"/>
      <c r="BOX508" s="477"/>
      <c r="BOY508" s="477"/>
      <c r="BOZ508" s="477"/>
      <c r="BPA508" s="477"/>
      <c r="BPB508" s="477"/>
      <c r="BPC508" s="477"/>
      <c r="BPD508" s="477"/>
      <c r="BPE508" s="477"/>
      <c r="BPF508" s="477"/>
      <c r="BPG508" s="477"/>
      <c r="BPH508" s="477"/>
      <c r="BPI508" s="477"/>
      <c r="BPJ508" s="477"/>
      <c r="BPK508" s="477"/>
      <c r="BPL508" s="477"/>
      <c r="BPM508" s="477"/>
      <c r="BPN508" s="477"/>
      <c r="BPO508" s="477"/>
      <c r="BPP508" s="477"/>
      <c r="BPQ508" s="477"/>
      <c r="BPR508" s="477"/>
      <c r="BPS508" s="477"/>
      <c r="BPT508" s="477"/>
      <c r="BPU508" s="477"/>
      <c r="BPV508" s="477"/>
      <c r="BPW508" s="477"/>
      <c r="BPX508" s="477"/>
      <c r="BPY508" s="477"/>
      <c r="BPZ508" s="477"/>
      <c r="BQA508" s="477"/>
      <c r="BQB508" s="477"/>
      <c r="BQC508" s="477"/>
      <c r="BQD508" s="477"/>
      <c r="BQE508" s="477"/>
      <c r="BQF508" s="477"/>
      <c r="BQG508" s="477"/>
      <c r="BQH508" s="477"/>
      <c r="BQI508" s="477"/>
      <c r="BQJ508" s="477"/>
      <c r="BQK508" s="477"/>
      <c r="BQL508" s="477"/>
      <c r="BQM508" s="477"/>
      <c r="BQN508" s="477"/>
      <c r="BQO508" s="477"/>
      <c r="BQP508" s="477"/>
      <c r="BQQ508" s="477"/>
      <c r="BQR508" s="477"/>
      <c r="BQS508" s="477"/>
      <c r="BQT508" s="477"/>
      <c r="BQU508" s="477"/>
      <c r="BQV508" s="477"/>
      <c r="BQW508" s="477"/>
      <c r="BQX508" s="477"/>
      <c r="BQY508" s="477"/>
      <c r="BQZ508" s="477"/>
      <c r="BRA508" s="477"/>
      <c r="BRB508" s="477"/>
      <c r="BRC508" s="477"/>
      <c r="BRD508" s="477"/>
      <c r="BRE508" s="477"/>
      <c r="BRF508" s="477"/>
      <c r="BRG508" s="477"/>
      <c r="BRH508" s="477"/>
      <c r="BRI508" s="477"/>
      <c r="BRJ508" s="477"/>
      <c r="BRK508" s="477"/>
      <c r="BRL508" s="477"/>
      <c r="BRM508" s="477"/>
      <c r="BRN508" s="477"/>
      <c r="BRO508" s="477"/>
      <c r="BRP508" s="477"/>
      <c r="BRQ508" s="477"/>
      <c r="BRR508" s="477"/>
      <c r="BRS508" s="477"/>
      <c r="BRT508" s="477"/>
      <c r="BRU508" s="477"/>
      <c r="BRV508" s="477"/>
      <c r="BRW508" s="477"/>
      <c r="BRX508" s="477"/>
      <c r="BRY508" s="477"/>
      <c r="BRZ508" s="477"/>
      <c r="BSA508" s="477"/>
      <c r="BSB508" s="477"/>
      <c r="BSC508" s="477"/>
      <c r="BSD508" s="477"/>
      <c r="BSE508" s="477"/>
      <c r="BSF508" s="477"/>
      <c r="BSG508" s="477"/>
      <c r="BSH508" s="477"/>
      <c r="BSI508" s="477"/>
      <c r="BSJ508" s="477"/>
      <c r="BSK508" s="477"/>
      <c r="BSL508" s="477"/>
      <c r="BSM508" s="477"/>
      <c r="BSN508" s="477"/>
      <c r="BSO508" s="477"/>
      <c r="BSP508" s="477"/>
      <c r="BSQ508" s="477"/>
      <c r="BSR508" s="477"/>
      <c r="BSS508" s="477"/>
      <c r="BST508" s="477"/>
      <c r="BSU508" s="477"/>
      <c r="BSV508" s="477"/>
      <c r="BSW508" s="477"/>
      <c r="BSX508" s="477"/>
      <c r="BSY508" s="477"/>
      <c r="BSZ508" s="477"/>
      <c r="BTA508" s="477"/>
      <c r="BTB508" s="477"/>
      <c r="BTC508" s="477"/>
      <c r="BTD508" s="477"/>
      <c r="BTE508" s="477"/>
      <c r="BTF508" s="477"/>
      <c r="BTG508" s="477"/>
      <c r="BTH508" s="477"/>
      <c r="BTI508" s="477"/>
      <c r="BTJ508" s="477"/>
      <c r="BTK508" s="477"/>
      <c r="BTL508" s="477"/>
      <c r="BTM508" s="477"/>
      <c r="BTN508" s="477"/>
      <c r="BTO508" s="477"/>
      <c r="BTP508" s="477"/>
      <c r="BTQ508" s="477"/>
      <c r="BTR508" s="477"/>
      <c r="BTS508" s="477"/>
      <c r="BTT508" s="477"/>
      <c r="BTU508" s="477"/>
      <c r="BTV508" s="477"/>
      <c r="BTW508" s="477"/>
      <c r="BTX508" s="477"/>
      <c r="BTY508" s="477"/>
      <c r="BTZ508" s="477"/>
      <c r="BUA508" s="477"/>
      <c r="BUB508" s="477"/>
      <c r="BUC508" s="477"/>
      <c r="BUD508" s="477"/>
      <c r="BUE508" s="477"/>
      <c r="BUF508" s="477"/>
      <c r="BUG508" s="477"/>
      <c r="BUH508" s="477"/>
      <c r="BUI508" s="477"/>
      <c r="BUJ508" s="477"/>
      <c r="BUK508" s="477"/>
      <c r="BUL508" s="477"/>
      <c r="BUM508" s="477"/>
      <c r="BUN508" s="477"/>
      <c r="BUO508" s="477"/>
      <c r="BUP508" s="477"/>
      <c r="BUQ508" s="477"/>
      <c r="BUR508" s="477"/>
      <c r="BUS508" s="477"/>
      <c r="BUT508" s="477"/>
      <c r="BUU508" s="477"/>
      <c r="BUV508" s="477"/>
      <c r="BUW508" s="477"/>
      <c r="BUX508" s="477"/>
      <c r="BUY508" s="477"/>
      <c r="BUZ508" s="477"/>
      <c r="BVA508" s="477"/>
      <c r="BVB508" s="477"/>
      <c r="BVC508" s="477"/>
      <c r="BVD508" s="477"/>
      <c r="BVE508" s="477"/>
      <c r="BVF508" s="477"/>
      <c r="BVG508" s="477"/>
      <c r="BVH508" s="477"/>
      <c r="BVI508" s="477"/>
      <c r="BVJ508" s="477"/>
      <c r="BVK508" s="477"/>
      <c r="BVL508" s="477"/>
      <c r="BVM508" s="477"/>
      <c r="BVN508" s="477"/>
      <c r="BVO508" s="477"/>
      <c r="BVP508" s="477"/>
      <c r="BVQ508" s="477"/>
      <c r="BVR508" s="477"/>
      <c r="BVS508" s="477"/>
      <c r="BVT508" s="477"/>
      <c r="BVU508" s="477"/>
      <c r="BVV508" s="477"/>
      <c r="BVW508" s="477"/>
      <c r="BVX508" s="477"/>
      <c r="BVY508" s="477"/>
      <c r="BVZ508" s="477"/>
      <c r="BWA508" s="477"/>
      <c r="BWB508" s="477"/>
      <c r="BWC508" s="477"/>
      <c r="BWD508" s="477"/>
      <c r="BWE508" s="477"/>
      <c r="BWF508" s="477"/>
      <c r="BWG508" s="477"/>
      <c r="BWH508" s="477"/>
      <c r="BWI508" s="477"/>
      <c r="BWJ508" s="477"/>
      <c r="BWK508" s="477"/>
      <c r="BWL508" s="477"/>
      <c r="BWM508" s="477"/>
      <c r="BWN508" s="477"/>
      <c r="BWO508" s="477"/>
      <c r="BWP508" s="477"/>
      <c r="BWQ508" s="477"/>
      <c r="BWR508" s="477"/>
      <c r="BWS508" s="477"/>
      <c r="BWT508" s="477"/>
      <c r="BWU508" s="477"/>
      <c r="BWV508" s="477"/>
      <c r="BWW508" s="477"/>
      <c r="BWX508" s="477"/>
      <c r="BWY508" s="477"/>
      <c r="BWZ508" s="477"/>
      <c r="BXA508" s="477"/>
      <c r="BXB508" s="477"/>
      <c r="BXC508" s="477"/>
      <c r="BXD508" s="477"/>
      <c r="BXE508" s="477"/>
      <c r="BXF508" s="477"/>
      <c r="BXG508" s="477"/>
      <c r="BXH508" s="477"/>
      <c r="BXI508" s="477"/>
      <c r="BXJ508" s="477"/>
      <c r="BXK508" s="477"/>
      <c r="BXL508" s="477"/>
      <c r="BXM508" s="477"/>
      <c r="BXN508" s="477"/>
      <c r="BXO508" s="477"/>
      <c r="BXP508" s="477"/>
      <c r="BXQ508" s="477"/>
      <c r="BXR508" s="477"/>
      <c r="BXS508" s="477"/>
      <c r="BXT508" s="477"/>
      <c r="BXU508" s="477"/>
      <c r="BXV508" s="477"/>
      <c r="BXW508" s="477"/>
      <c r="BXX508" s="477"/>
      <c r="BXY508" s="477"/>
      <c r="BXZ508" s="477"/>
      <c r="BYA508" s="477"/>
      <c r="BYB508" s="477"/>
      <c r="BYC508" s="477"/>
      <c r="BYD508" s="477"/>
      <c r="BYE508" s="477"/>
      <c r="BYF508" s="477"/>
      <c r="BYG508" s="477"/>
      <c r="BYH508" s="477"/>
      <c r="BYI508" s="477"/>
      <c r="BYJ508" s="477"/>
      <c r="BYK508" s="477"/>
      <c r="BYL508" s="477"/>
      <c r="BYM508" s="477"/>
      <c r="BYN508" s="477"/>
      <c r="BYO508" s="477"/>
      <c r="BYP508" s="477"/>
      <c r="BYQ508" s="477"/>
      <c r="BYR508" s="477"/>
      <c r="BYS508" s="477"/>
      <c r="BYT508" s="477"/>
      <c r="BYU508" s="477"/>
      <c r="BYV508" s="477"/>
      <c r="BYW508" s="477"/>
      <c r="BYX508" s="477"/>
      <c r="BYY508" s="477"/>
      <c r="BYZ508" s="477"/>
      <c r="BZA508" s="477"/>
      <c r="BZB508" s="477"/>
      <c r="BZC508" s="477"/>
      <c r="BZD508" s="477"/>
      <c r="BZE508" s="477"/>
      <c r="BZF508" s="477"/>
      <c r="BZG508" s="477"/>
      <c r="BZH508" s="477"/>
      <c r="BZI508" s="477"/>
      <c r="BZJ508" s="477"/>
      <c r="BZK508" s="477"/>
      <c r="BZL508" s="477"/>
      <c r="BZM508" s="477"/>
      <c r="BZN508" s="477"/>
      <c r="BZO508" s="477"/>
      <c r="BZP508" s="477"/>
      <c r="BZQ508" s="477"/>
      <c r="BZR508" s="477"/>
      <c r="BZS508" s="477"/>
      <c r="BZT508" s="477"/>
      <c r="BZU508" s="477"/>
      <c r="BZV508" s="477"/>
      <c r="BZW508" s="477"/>
      <c r="BZX508" s="477"/>
      <c r="BZY508" s="477"/>
      <c r="BZZ508" s="477"/>
      <c r="CAA508" s="477"/>
      <c r="CAB508" s="477"/>
      <c r="CAC508" s="477"/>
      <c r="CAD508" s="477"/>
      <c r="CAE508" s="477"/>
      <c r="CAF508" s="477"/>
      <c r="CAG508" s="477"/>
      <c r="CAH508" s="477"/>
      <c r="CAI508" s="477"/>
      <c r="CAJ508" s="477"/>
      <c r="CAK508" s="477"/>
      <c r="CAL508" s="477"/>
      <c r="CAM508" s="477"/>
      <c r="CAN508" s="477"/>
      <c r="CAO508" s="477"/>
      <c r="CAP508" s="477"/>
      <c r="CAQ508" s="477"/>
      <c r="CAR508" s="477"/>
      <c r="CAS508" s="477"/>
      <c r="CAT508" s="477"/>
      <c r="CAU508" s="477"/>
      <c r="CAV508" s="477"/>
      <c r="CAW508" s="477"/>
      <c r="CAX508" s="477"/>
      <c r="CAY508" s="477"/>
      <c r="CAZ508" s="477"/>
      <c r="CBA508" s="477"/>
      <c r="CBB508" s="477"/>
      <c r="CBC508" s="477"/>
      <c r="CBD508" s="477"/>
      <c r="CBE508" s="477"/>
      <c r="CBF508" s="477"/>
      <c r="CBG508" s="477"/>
      <c r="CBH508" s="477"/>
      <c r="CBI508" s="477"/>
      <c r="CBJ508" s="477"/>
      <c r="CBK508" s="477"/>
      <c r="CBL508" s="477"/>
      <c r="CBM508" s="477"/>
      <c r="CBN508" s="477"/>
      <c r="CBO508" s="477"/>
      <c r="CBP508" s="477"/>
      <c r="CBQ508" s="477"/>
      <c r="CBR508" s="477"/>
      <c r="CBS508" s="477"/>
      <c r="CBT508" s="477"/>
      <c r="CBU508" s="477"/>
      <c r="CBV508" s="477"/>
      <c r="CBW508" s="477"/>
      <c r="CBX508" s="477"/>
      <c r="CBY508" s="477"/>
      <c r="CBZ508" s="477"/>
      <c r="CCA508" s="477"/>
      <c r="CCB508" s="477"/>
      <c r="CCC508" s="477"/>
      <c r="CCD508" s="477"/>
      <c r="CCE508" s="477"/>
      <c r="CCF508" s="477"/>
      <c r="CCG508" s="477"/>
      <c r="CCH508" s="477"/>
      <c r="CCI508" s="477"/>
      <c r="CCJ508" s="477"/>
      <c r="CCK508" s="477"/>
      <c r="CCL508" s="477"/>
      <c r="CCM508" s="477"/>
      <c r="CCN508" s="477"/>
      <c r="CCO508" s="477"/>
      <c r="CCP508" s="477"/>
      <c r="CCQ508" s="477"/>
      <c r="CCR508" s="477"/>
      <c r="CCS508" s="477"/>
      <c r="CCT508" s="477"/>
      <c r="CCU508" s="477"/>
      <c r="CCV508" s="477"/>
      <c r="CCW508" s="477"/>
      <c r="CCX508" s="477"/>
      <c r="CCY508" s="477"/>
      <c r="CCZ508" s="477"/>
      <c r="CDA508" s="477"/>
      <c r="CDB508" s="477"/>
      <c r="CDC508" s="477"/>
      <c r="CDD508" s="477"/>
      <c r="CDE508" s="477"/>
      <c r="CDF508" s="477"/>
      <c r="CDG508" s="477"/>
      <c r="CDH508" s="477"/>
      <c r="CDI508" s="477"/>
      <c r="CDJ508" s="477"/>
      <c r="CDK508" s="477"/>
      <c r="CDL508" s="477"/>
      <c r="CDM508" s="477"/>
      <c r="CDN508" s="477"/>
      <c r="CDO508" s="477"/>
      <c r="CDP508" s="477"/>
      <c r="CDQ508" s="477"/>
      <c r="CDR508" s="477"/>
      <c r="CDS508" s="477"/>
      <c r="CDT508" s="477"/>
      <c r="CDU508" s="477"/>
      <c r="CDV508" s="477"/>
      <c r="CDW508" s="477"/>
      <c r="CDX508" s="477"/>
      <c r="CDY508" s="477"/>
      <c r="CDZ508" s="477"/>
      <c r="CEA508" s="477"/>
      <c r="CEB508" s="477"/>
      <c r="CEC508" s="477"/>
      <c r="CED508" s="477"/>
      <c r="CEE508" s="477"/>
      <c r="CEF508" s="477"/>
      <c r="CEG508" s="477"/>
      <c r="CEH508" s="477"/>
      <c r="CEI508" s="477"/>
      <c r="CEJ508" s="477"/>
      <c r="CEK508" s="477"/>
      <c r="CEL508" s="477"/>
      <c r="CEM508" s="477"/>
      <c r="CEN508" s="477"/>
      <c r="CEO508" s="477"/>
      <c r="CEP508" s="477"/>
      <c r="CEQ508" s="477"/>
      <c r="CER508" s="477"/>
      <c r="CES508" s="477"/>
      <c r="CET508" s="477"/>
      <c r="CEU508" s="477"/>
      <c r="CEV508" s="477"/>
      <c r="CEW508" s="477"/>
      <c r="CEX508" s="477"/>
      <c r="CEY508" s="477"/>
      <c r="CEZ508" s="477"/>
      <c r="CFA508" s="477"/>
      <c r="CFB508" s="477"/>
      <c r="CFC508" s="477"/>
      <c r="CFD508" s="477"/>
      <c r="CFE508" s="477"/>
      <c r="CFF508" s="477"/>
      <c r="CFG508" s="477"/>
      <c r="CFH508" s="477"/>
      <c r="CFI508" s="477"/>
      <c r="CFJ508" s="477"/>
      <c r="CFK508" s="477"/>
      <c r="CFL508" s="477"/>
      <c r="CFM508" s="477"/>
      <c r="CFN508" s="477"/>
      <c r="CFO508" s="477"/>
      <c r="CFP508" s="477"/>
      <c r="CFQ508" s="477"/>
      <c r="CFR508" s="477"/>
      <c r="CFS508" s="477"/>
      <c r="CFT508" s="477"/>
      <c r="CFU508" s="477"/>
      <c r="CFV508" s="477"/>
      <c r="CFW508" s="477"/>
      <c r="CFX508" s="477"/>
      <c r="CFY508" s="477"/>
      <c r="CFZ508" s="477"/>
      <c r="CGA508" s="477"/>
      <c r="CGB508" s="477"/>
      <c r="CGC508" s="477"/>
      <c r="CGD508" s="477"/>
      <c r="CGE508" s="477"/>
      <c r="CGF508" s="477"/>
      <c r="CGG508" s="477"/>
      <c r="CGH508" s="477"/>
      <c r="CGI508" s="477"/>
      <c r="CGJ508" s="477"/>
      <c r="CGK508" s="477"/>
      <c r="CGL508" s="477"/>
      <c r="CGM508" s="477"/>
      <c r="CGN508" s="477"/>
      <c r="CGO508" s="477"/>
      <c r="CGP508" s="477"/>
      <c r="CGQ508" s="477"/>
      <c r="CGR508" s="477"/>
      <c r="CGS508" s="477"/>
      <c r="CGT508" s="477"/>
      <c r="CGU508" s="477"/>
      <c r="CGV508" s="477"/>
      <c r="CGW508" s="477"/>
      <c r="CGX508" s="477"/>
      <c r="CGY508" s="477"/>
      <c r="CGZ508" s="477"/>
      <c r="CHA508" s="477"/>
      <c r="CHB508" s="477"/>
      <c r="CHC508" s="477"/>
      <c r="CHD508" s="477"/>
      <c r="CHE508" s="477"/>
      <c r="CHF508" s="477"/>
      <c r="CHG508" s="477"/>
      <c r="CHH508" s="477"/>
      <c r="CHI508" s="477"/>
      <c r="CHJ508" s="477"/>
      <c r="CHK508" s="477"/>
      <c r="CHL508" s="477"/>
      <c r="CHM508" s="477"/>
      <c r="CHN508" s="477"/>
      <c r="CHO508" s="477"/>
      <c r="CHP508" s="477"/>
      <c r="CHQ508" s="477"/>
      <c r="CHR508" s="477"/>
      <c r="CHS508" s="477"/>
      <c r="CHT508" s="477"/>
      <c r="CHU508" s="477"/>
      <c r="CHV508" s="477"/>
      <c r="CHW508" s="477"/>
      <c r="CHX508" s="477"/>
      <c r="CHY508" s="477"/>
      <c r="CHZ508" s="477"/>
      <c r="CIA508" s="477"/>
      <c r="CIB508" s="477"/>
      <c r="CIC508" s="477"/>
      <c r="CID508" s="477"/>
      <c r="CIE508" s="477"/>
      <c r="CIF508" s="477"/>
      <c r="CIG508" s="477"/>
      <c r="CIH508" s="477"/>
      <c r="CII508" s="477"/>
      <c r="CIJ508" s="477"/>
      <c r="CIK508" s="477"/>
      <c r="CIL508" s="477"/>
      <c r="CIM508" s="477"/>
      <c r="CIN508" s="477"/>
      <c r="CIO508" s="477"/>
      <c r="CIP508" s="477"/>
      <c r="CIQ508" s="477"/>
      <c r="CIR508" s="477"/>
      <c r="CIS508" s="477"/>
      <c r="CIT508" s="477"/>
      <c r="CIU508" s="477"/>
      <c r="CIV508" s="477"/>
      <c r="CIW508" s="477"/>
      <c r="CIX508" s="477"/>
      <c r="CIY508" s="477"/>
      <c r="CIZ508" s="477"/>
      <c r="CJA508" s="477"/>
      <c r="CJB508" s="477"/>
      <c r="CJC508" s="477"/>
      <c r="CJD508" s="477"/>
      <c r="CJE508" s="477"/>
      <c r="CJF508" s="477"/>
      <c r="CJG508" s="477"/>
      <c r="CJH508" s="477"/>
      <c r="CJI508" s="477"/>
      <c r="CJJ508" s="477"/>
      <c r="CJK508" s="477"/>
      <c r="CJL508" s="477"/>
      <c r="CJM508" s="477"/>
      <c r="CJN508" s="477"/>
      <c r="CJO508" s="477"/>
      <c r="CJP508" s="477"/>
      <c r="CJQ508" s="477"/>
      <c r="CJR508" s="477"/>
      <c r="CJS508" s="477"/>
      <c r="CJT508" s="477"/>
      <c r="CJU508" s="477"/>
      <c r="CJV508" s="477"/>
      <c r="CJW508" s="477"/>
      <c r="CJX508" s="477"/>
      <c r="CJY508" s="477"/>
      <c r="CJZ508" s="477"/>
      <c r="CKA508" s="477"/>
      <c r="CKB508" s="477"/>
      <c r="CKC508" s="477"/>
      <c r="CKD508" s="477"/>
      <c r="CKE508" s="477"/>
      <c r="CKF508" s="477"/>
      <c r="CKG508" s="477"/>
      <c r="CKH508" s="477"/>
      <c r="CKI508" s="477"/>
      <c r="CKJ508" s="477"/>
      <c r="CKK508" s="477"/>
      <c r="CKL508" s="477"/>
      <c r="CKM508" s="477"/>
      <c r="CKN508" s="477"/>
      <c r="CKO508" s="477"/>
      <c r="CKP508" s="477"/>
      <c r="CKQ508" s="477"/>
      <c r="CKR508" s="477"/>
      <c r="CKS508" s="477"/>
      <c r="CKT508" s="477"/>
      <c r="CKU508" s="477"/>
      <c r="CKV508" s="477"/>
      <c r="CKW508" s="477"/>
      <c r="CKX508" s="477"/>
      <c r="CKY508" s="477"/>
      <c r="CKZ508" s="477"/>
      <c r="CLA508" s="477"/>
      <c r="CLB508" s="477"/>
      <c r="CLC508" s="477"/>
      <c r="CLD508" s="477"/>
      <c r="CLE508" s="477"/>
      <c r="CLF508" s="477"/>
      <c r="CLG508" s="477"/>
      <c r="CLH508" s="477"/>
      <c r="CLI508" s="477"/>
      <c r="CLJ508" s="477"/>
      <c r="CLK508" s="477"/>
      <c r="CLL508" s="477"/>
      <c r="CLM508" s="477"/>
      <c r="CLN508" s="477"/>
      <c r="CLO508" s="477"/>
      <c r="CLP508" s="477"/>
      <c r="CLQ508" s="477"/>
      <c r="CLR508" s="477"/>
      <c r="CLS508" s="477"/>
      <c r="CLT508" s="477"/>
      <c r="CLU508" s="477"/>
      <c r="CLV508" s="477"/>
      <c r="CLW508" s="477"/>
      <c r="CLX508" s="477"/>
      <c r="CLY508" s="477"/>
      <c r="CLZ508" s="477"/>
      <c r="CMA508" s="477"/>
      <c r="CMB508" s="477"/>
      <c r="CMC508" s="477"/>
      <c r="CMD508" s="477"/>
      <c r="CME508" s="477"/>
      <c r="CMF508" s="477"/>
      <c r="CMG508" s="477"/>
      <c r="CMH508" s="477"/>
      <c r="CMI508" s="477"/>
      <c r="CMJ508" s="477"/>
      <c r="CMK508" s="477"/>
      <c r="CML508" s="477"/>
      <c r="CMM508" s="477"/>
      <c r="CMN508" s="477"/>
      <c r="CMO508" s="477"/>
      <c r="CMP508" s="477"/>
      <c r="CMQ508" s="477"/>
      <c r="CMR508" s="477"/>
      <c r="CMS508" s="477"/>
      <c r="CMT508" s="477"/>
      <c r="CMU508" s="477"/>
      <c r="CMV508" s="477"/>
      <c r="CMW508" s="477"/>
      <c r="CMX508" s="477"/>
      <c r="CMY508" s="477"/>
      <c r="CMZ508" s="477"/>
      <c r="CNA508" s="477"/>
      <c r="CNB508" s="477"/>
      <c r="CNC508" s="477"/>
      <c r="CND508" s="477"/>
      <c r="CNE508" s="477"/>
      <c r="CNF508" s="477"/>
      <c r="CNG508" s="477"/>
      <c r="CNH508" s="477"/>
      <c r="CNI508" s="477"/>
      <c r="CNJ508" s="477"/>
      <c r="CNK508" s="477"/>
      <c r="CNL508" s="477"/>
      <c r="CNM508" s="477"/>
      <c r="CNN508" s="477"/>
      <c r="CNO508" s="477"/>
      <c r="CNP508" s="477"/>
      <c r="CNQ508" s="477"/>
      <c r="CNR508" s="477"/>
      <c r="CNS508" s="477"/>
      <c r="CNT508" s="477"/>
      <c r="CNU508" s="477"/>
      <c r="CNV508" s="477"/>
      <c r="CNW508" s="477"/>
      <c r="CNX508" s="477"/>
      <c r="CNY508" s="477"/>
      <c r="CNZ508" s="477"/>
      <c r="COA508" s="477"/>
      <c r="COB508" s="477"/>
      <c r="COC508" s="477"/>
      <c r="COD508" s="477"/>
      <c r="COE508" s="477"/>
      <c r="COF508" s="477"/>
      <c r="COG508" s="477"/>
      <c r="COH508" s="477"/>
      <c r="COI508" s="477"/>
      <c r="COJ508" s="477"/>
      <c r="COK508" s="477"/>
      <c r="COL508" s="477"/>
      <c r="COM508" s="477"/>
      <c r="CON508" s="477"/>
      <c r="COO508" s="477"/>
      <c r="COP508" s="477"/>
      <c r="COQ508" s="477"/>
      <c r="COR508" s="477"/>
      <c r="COS508" s="477"/>
      <c r="COT508" s="477"/>
      <c r="COU508" s="477"/>
      <c r="COV508" s="477"/>
      <c r="COW508" s="477"/>
      <c r="COX508" s="477"/>
      <c r="COY508" s="477"/>
      <c r="COZ508" s="477"/>
      <c r="CPA508" s="477"/>
      <c r="CPB508" s="477"/>
      <c r="CPC508" s="477"/>
      <c r="CPD508" s="477"/>
      <c r="CPE508" s="477"/>
      <c r="CPF508" s="477"/>
      <c r="CPG508" s="477"/>
      <c r="CPH508" s="477"/>
      <c r="CPI508" s="477"/>
      <c r="CPJ508" s="477"/>
      <c r="CPK508" s="477"/>
      <c r="CPL508" s="477"/>
      <c r="CPM508" s="477"/>
      <c r="CPN508" s="477"/>
      <c r="CPO508" s="477"/>
      <c r="CPP508" s="477"/>
      <c r="CPQ508" s="477"/>
      <c r="CPR508" s="477"/>
      <c r="CPS508" s="477"/>
      <c r="CPT508" s="477"/>
      <c r="CPU508" s="477"/>
      <c r="CPV508" s="477"/>
      <c r="CPW508" s="477"/>
      <c r="CPX508" s="477"/>
      <c r="CPY508" s="477"/>
      <c r="CPZ508" s="477"/>
      <c r="CQA508" s="477"/>
      <c r="CQB508" s="477"/>
      <c r="CQC508" s="477"/>
      <c r="CQD508" s="477"/>
      <c r="CQE508" s="477"/>
      <c r="CQF508" s="477"/>
      <c r="CQG508" s="477"/>
      <c r="CQH508" s="477"/>
      <c r="CQI508" s="477"/>
      <c r="CQJ508" s="477"/>
      <c r="CQK508" s="477"/>
      <c r="CQL508" s="477"/>
      <c r="CQM508" s="477"/>
      <c r="CQN508" s="477"/>
      <c r="CQO508" s="477"/>
      <c r="CQP508" s="477"/>
      <c r="CQQ508" s="477"/>
      <c r="CQR508" s="477"/>
      <c r="CQS508" s="477"/>
      <c r="CQT508" s="477"/>
      <c r="CQU508" s="477"/>
      <c r="CQV508" s="477"/>
      <c r="CQW508" s="477"/>
      <c r="CQX508" s="477"/>
      <c r="CQY508" s="477"/>
      <c r="CQZ508" s="477"/>
      <c r="CRA508" s="477"/>
      <c r="CRB508" s="477"/>
      <c r="CRC508" s="477"/>
      <c r="CRD508" s="477"/>
      <c r="CRE508" s="477"/>
      <c r="CRF508" s="477"/>
      <c r="CRG508" s="477"/>
      <c r="CRH508" s="477"/>
      <c r="CRI508" s="477"/>
      <c r="CRJ508" s="477"/>
      <c r="CRK508" s="477"/>
      <c r="CRL508" s="477"/>
      <c r="CRM508" s="477"/>
      <c r="CRN508" s="477"/>
      <c r="CRO508" s="477"/>
      <c r="CRP508" s="477"/>
      <c r="CRQ508" s="477"/>
      <c r="CRR508" s="477"/>
      <c r="CRS508" s="477"/>
      <c r="CRT508" s="477"/>
      <c r="CRU508" s="477"/>
      <c r="CRV508" s="477"/>
      <c r="CRW508" s="477"/>
      <c r="CRX508" s="477"/>
      <c r="CRY508" s="477"/>
      <c r="CRZ508" s="477"/>
      <c r="CSA508" s="477"/>
      <c r="CSB508" s="477"/>
      <c r="CSC508" s="477"/>
      <c r="CSD508" s="477"/>
      <c r="CSE508" s="477"/>
      <c r="CSF508" s="477"/>
      <c r="CSG508" s="477"/>
      <c r="CSH508" s="477"/>
      <c r="CSI508" s="477"/>
      <c r="CSJ508" s="477"/>
      <c r="CSK508" s="477"/>
      <c r="CSL508" s="477"/>
      <c r="CSM508" s="477"/>
      <c r="CSN508" s="477"/>
      <c r="CSO508" s="477"/>
      <c r="CSP508" s="477"/>
      <c r="CSQ508" s="477"/>
      <c r="CSR508" s="477"/>
      <c r="CSS508" s="477"/>
      <c r="CST508" s="477"/>
      <c r="CSU508" s="477"/>
      <c r="CSV508" s="477"/>
      <c r="CSW508" s="477"/>
      <c r="CSX508" s="477"/>
      <c r="CSY508" s="477"/>
      <c r="CSZ508" s="477"/>
      <c r="CTA508" s="477"/>
      <c r="CTB508" s="477"/>
      <c r="CTC508" s="477"/>
      <c r="CTD508" s="477"/>
      <c r="CTE508" s="477"/>
      <c r="CTF508" s="477"/>
      <c r="CTG508" s="477"/>
      <c r="CTH508" s="477"/>
      <c r="CTI508" s="477"/>
      <c r="CTJ508" s="477"/>
      <c r="CTK508" s="477"/>
      <c r="CTL508" s="477"/>
      <c r="CTM508" s="477"/>
      <c r="CTN508" s="477"/>
      <c r="CTO508" s="477"/>
      <c r="CTP508" s="477"/>
      <c r="CTQ508" s="477"/>
      <c r="CTR508" s="477"/>
      <c r="CTS508" s="477"/>
      <c r="CTT508" s="477"/>
      <c r="CTU508" s="477"/>
      <c r="CTV508" s="477"/>
      <c r="CTW508" s="477"/>
      <c r="CTX508" s="477"/>
      <c r="CTY508" s="477"/>
      <c r="CTZ508" s="477"/>
      <c r="CUA508" s="477"/>
      <c r="CUB508" s="477"/>
      <c r="CUC508" s="477"/>
      <c r="CUD508" s="477"/>
      <c r="CUE508" s="477"/>
      <c r="CUF508" s="477"/>
      <c r="CUG508" s="477"/>
      <c r="CUH508" s="477"/>
      <c r="CUI508" s="477"/>
      <c r="CUJ508" s="477"/>
      <c r="CUK508" s="477"/>
      <c r="CUL508" s="477"/>
      <c r="CUM508" s="477"/>
      <c r="CUN508" s="477"/>
      <c r="CUO508" s="477"/>
      <c r="CUP508" s="477"/>
      <c r="CUQ508" s="477"/>
      <c r="CUR508" s="477"/>
      <c r="CUS508" s="477"/>
      <c r="CUT508" s="477"/>
      <c r="CUU508" s="477"/>
      <c r="CUV508" s="477"/>
      <c r="CUW508" s="477"/>
      <c r="CUX508" s="477"/>
      <c r="CUY508" s="477"/>
      <c r="CUZ508" s="477"/>
      <c r="CVA508" s="477"/>
      <c r="CVB508" s="477"/>
      <c r="CVC508" s="477"/>
      <c r="CVD508" s="477"/>
      <c r="CVE508" s="477"/>
      <c r="CVF508" s="477"/>
      <c r="CVG508" s="477"/>
      <c r="CVH508" s="477"/>
      <c r="CVI508" s="477"/>
      <c r="CVJ508" s="477"/>
      <c r="CVK508" s="477"/>
      <c r="CVL508" s="477"/>
      <c r="CVM508" s="477"/>
      <c r="CVN508" s="477"/>
      <c r="CVO508" s="477"/>
      <c r="CVP508" s="477"/>
      <c r="CVQ508" s="477"/>
      <c r="CVR508" s="477"/>
      <c r="CVS508" s="477"/>
      <c r="CVT508" s="477"/>
      <c r="CVU508" s="477"/>
      <c r="CVV508" s="477"/>
      <c r="CVW508" s="477"/>
      <c r="CVX508" s="477"/>
      <c r="CVY508" s="477"/>
      <c r="CVZ508" s="477"/>
      <c r="CWA508" s="477"/>
      <c r="CWB508" s="477"/>
      <c r="CWC508" s="477"/>
      <c r="CWD508" s="477"/>
      <c r="CWE508" s="477"/>
      <c r="CWF508" s="477"/>
      <c r="CWG508" s="477"/>
      <c r="CWH508" s="477"/>
      <c r="CWI508" s="477"/>
      <c r="CWJ508" s="477"/>
      <c r="CWK508" s="477"/>
      <c r="CWL508" s="477"/>
      <c r="CWM508" s="477"/>
      <c r="CWN508" s="477"/>
      <c r="CWO508" s="477"/>
      <c r="CWP508" s="477"/>
      <c r="CWQ508" s="477"/>
      <c r="CWR508" s="477"/>
      <c r="CWS508" s="477"/>
      <c r="CWT508" s="477"/>
      <c r="CWU508" s="477"/>
      <c r="CWV508" s="477"/>
      <c r="CWW508" s="477"/>
      <c r="CWX508" s="477"/>
      <c r="CWY508" s="477"/>
      <c r="CWZ508" s="477"/>
      <c r="CXA508" s="477"/>
      <c r="CXB508" s="477"/>
      <c r="CXC508" s="477"/>
      <c r="CXD508" s="477"/>
      <c r="CXE508" s="477"/>
      <c r="CXF508" s="477"/>
      <c r="CXG508" s="477"/>
      <c r="CXH508" s="477"/>
      <c r="CXI508" s="477"/>
      <c r="CXJ508" s="477"/>
      <c r="CXK508" s="477"/>
      <c r="CXL508" s="477"/>
      <c r="CXM508" s="477"/>
      <c r="CXN508" s="477"/>
      <c r="CXO508" s="477"/>
      <c r="CXP508" s="477"/>
      <c r="CXQ508" s="477"/>
      <c r="CXR508" s="477"/>
      <c r="CXS508" s="477"/>
      <c r="CXT508" s="477"/>
      <c r="CXU508" s="477"/>
      <c r="CXV508" s="477"/>
      <c r="CXW508" s="477"/>
      <c r="CXX508" s="477"/>
      <c r="CXY508" s="477"/>
      <c r="CXZ508" s="477"/>
      <c r="CYA508" s="477"/>
      <c r="CYB508" s="477"/>
      <c r="CYC508" s="477"/>
      <c r="CYD508" s="477"/>
      <c r="CYE508" s="477"/>
      <c r="CYF508" s="477"/>
      <c r="CYG508" s="477"/>
      <c r="CYH508" s="477"/>
      <c r="CYI508" s="477"/>
      <c r="CYJ508" s="477"/>
      <c r="CYK508" s="477"/>
      <c r="CYL508" s="477"/>
      <c r="CYM508" s="477"/>
      <c r="CYN508" s="477"/>
      <c r="CYO508" s="477"/>
      <c r="CYP508" s="477"/>
      <c r="CYQ508" s="477"/>
      <c r="CYR508" s="477"/>
      <c r="CYS508" s="477"/>
      <c r="CYT508" s="477"/>
      <c r="CYU508" s="477"/>
      <c r="CYV508" s="477"/>
      <c r="CYW508" s="477"/>
      <c r="CYX508" s="477"/>
      <c r="CYY508" s="477"/>
      <c r="CYZ508" s="477"/>
      <c r="CZA508" s="477"/>
      <c r="CZB508" s="477"/>
      <c r="CZC508" s="477"/>
      <c r="CZD508" s="477"/>
      <c r="CZE508" s="477"/>
      <c r="CZF508" s="477"/>
      <c r="CZG508" s="477"/>
      <c r="CZH508" s="477"/>
      <c r="CZI508" s="477"/>
      <c r="CZJ508" s="477"/>
      <c r="CZK508" s="477"/>
      <c r="CZL508" s="477"/>
      <c r="CZM508" s="477"/>
      <c r="CZN508" s="477"/>
      <c r="CZO508" s="477"/>
      <c r="CZP508" s="477"/>
      <c r="CZQ508" s="477"/>
      <c r="CZR508" s="477"/>
      <c r="CZS508" s="477"/>
      <c r="CZT508" s="477"/>
      <c r="CZU508" s="477"/>
      <c r="CZV508" s="477"/>
      <c r="CZW508" s="477"/>
      <c r="CZX508" s="477"/>
      <c r="CZY508" s="477"/>
      <c r="CZZ508" s="477"/>
      <c r="DAA508" s="477"/>
      <c r="DAB508" s="477"/>
      <c r="DAC508" s="477"/>
      <c r="DAD508" s="477"/>
      <c r="DAE508" s="477"/>
      <c r="DAF508" s="477"/>
      <c r="DAG508" s="477"/>
      <c r="DAH508" s="477"/>
      <c r="DAI508" s="477"/>
      <c r="DAJ508" s="477"/>
      <c r="DAK508" s="477"/>
      <c r="DAL508" s="477"/>
      <c r="DAM508" s="477"/>
      <c r="DAN508" s="477"/>
      <c r="DAO508" s="477"/>
      <c r="DAP508" s="477"/>
      <c r="DAQ508" s="477"/>
      <c r="DAR508" s="477"/>
      <c r="DAS508" s="477"/>
      <c r="DAT508" s="477"/>
      <c r="DAU508" s="477"/>
      <c r="DAV508" s="477"/>
      <c r="DAW508" s="477"/>
      <c r="DAX508" s="477"/>
      <c r="DAY508" s="477"/>
      <c r="DAZ508" s="477"/>
      <c r="DBA508" s="477"/>
      <c r="DBB508" s="477"/>
      <c r="DBC508" s="477"/>
      <c r="DBD508" s="477"/>
      <c r="DBE508" s="477"/>
      <c r="DBF508" s="477"/>
      <c r="DBG508" s="477"/>
      <c r="DBH508" s="477"/>
      <c r="DBI508" s="477"/>
      <c r="DBJ508" s="477"/>
      <c r="DBK508" s="477"/>
      <c r="DBL508" s="477"/>
      <c r="DBM508" s="477"/>
      <c r="DBN508" s="477"/>
      <c r="DBO508" s="477"/>
      <c r="DBP508" s="477"/>
      <c r="DBQ508" s="477"/>
      <c r="DBR508" s="477"/>
      <c r="DBS508" s="477"/>
      <c r="DBT508" s="477"/>
      <c r="DBU508" s="477"/>
      <c r="DBV508" s="477"/>
      <c r="DBW508" s="477"/>
      <c r="DBX508" s="477"/>
      <c r="DBY508" s="477"/>
      <c r="DBZ508" s="477"/>
      <c r="DCA508" s="477"/>
      <c r="DCB508" s="477"/>
      <c r="DCC508" s="477"/>
      <c r="DCD508" s="477"/>
      <c r="DCE508" s="477"/>
      <c r="DCF508" s="477"/>
      <c r="DCG508" s="477"/>
      <c r="DCH508" s="477"/>
      <c r="DCI508" s="477"/>
      <c r="DCJ508" s="477"/>
      <c r="DCK508" s="477"/>
      <c r="DCL508" s="477"/>
      <c r="DCM508" s="477"/>
      <c r="DCN508" s="477"/>
      <c r="DCO508" s="477"/>
      <c r="DCP508" s="477"/>
      <c r="DCQ508" s="477"/>
      <c r="DCR508" s="477"/>
      <c r="DCS508" s="477"/>
      <c r="DCT508" s="477"/>
      <c r="DCU508" s="477"/>
      <c r="DCV508" s="477"/>
      <c r="DCW508" s="477"/>
      <c r="DCX508" s="477"/>
      <c r="DCY508" s="477"/>
      <c r="DCZ508" s="477"/>
      <c r="DDA508" s="477"/>
      <c r="DDB508" s="477"/>
      <c r="DDC508" s="477"/>
      <c r="DDD508" s="477"/>
      <c r="DDE508" s="477"/>
      <c r="DDF508" s="477"/>
      <c r="DDG508" s="477"/>
      <c r="DDH508" s="477"/>
      <c r="DDI508" s="477"/>
      <c r="DDJ508" s="477"/>
      <c r="DDK508" s="477"/>
      <c r="DDL508" s="477"/>
      <c r="DDM508" s="477"/>
      <c r="DDN508" s="477"/>
      <c r="DDO508" s="477"/>
      <c r="DDP508" s="477"/>
      <c r="DDQ508" s="477"/>
      <c r="DDR508" s="477"/>
      <c r="DDS508" s="477"/>
      <c r="DDT508" s="477"/>
      <c r="DDU508" s="477"/>
      <c r="DDV508" s="477"/>
      <c r="DDW508" s="477"/>
      <c r="DDX508" s="477"/>
      <c r="DDY508" s="477"/>
      <c r="DDZ508" s="477"/>
      <c r="DEA508" s="477"/>
      <c r="DEB508" s="477"/>
      <c r="DEC508" s="477"/>
      <c r="DED508" s="477"/>
      <c r="DEE508" s="477"/>
      <c r="DEF508" s="477"/>
      <c r="DEG508" s="477"/>
      <c r="DEH508" s="477"/>
      <c r="DEI508" s="477"/>
      <c r="DEJ508" s="477"/>
      <c r="DEK508" s="477"/>
      <c r="DEL508" s="477"/>
      <c r="DEM508" s="477"/>
      <c r="DEN508" s="477"/>
      <c r="DEO508" s="477"/>
      <c r="DEP508" s="477"/>
      <c r="DEQ508" s="477"/>
      <c r="DER508" s="477"/>
      <c r="DES508" s="477"/>
      <c r="DET508" s="477"/>
      <c r="DEU508" s="477"/>
      <c r="DEV508" s="477"/>
      <c r="DEW508" s="477"/>
      <c r="DEX508" s="477"/>
      <c r="DEY508" s="477"/>
      <c r="DEZ508" s="477"/>
      <c r="DFA508" s="477"/>
      <c r="DFB508" s="477"/>
      <c r="DFC508" s="477"/>
      <c r="DFD508" s="477"/>
      <c r="DFE508" s="477"/>
      <c r="DFF508" s="477"/>
      <c r="DFG508" s="477"/>
      <c r="DFH508" s="477"/>
      <c r="DFI508" s="477"/>
      <c r="DFJ508" s="477"/>
      <c r="DFK508" s="477"/>
      <c r="DFL508" s="477"/>
      <c r="DFM508" s="477"/>
      <c r="DFN508" s="477"/>
      <c r="DFO508" s="477"/>
      <c r="DFP508" s="477"/>
      <c r="DFQ508" s="477"/>
      <c r="DFR508" s="477"/>
      <c r="DFS508" s="477"/>
      <c r="DFT508" s="477"/>
      <c r="DFU508" s="477"/>
      <c r="DFV508" s="477"/>
      <c r="DFW508" s="477"/>
      <c r="DFX508" s="477"/>
      <c r="DFY508" s="477"/>
      <c r="DFZ508" s="477"/>
      <c r="DGA508" s="477"/>
      <c r="DGB508" s="477"/>
      <c r="DGC508" s="477"/>
      <c r="DGD508" s="477"/>
      <c r="DGE508" s="477"/>
      <c r="DGF508" s="477"/>
      <c r="DGG508" s="477"/>
      <c r="DGH508" s="477"/>
      <c r="DGI508" s="477"/>
      <c r="DGJ508" s="477"/>
      <c r="DGK508" s="477"/>
      <c r="DGL508" s="477"/>
      <c r="DGM508" s="477"/>
      <c r="DGN508" s="477"/>
      <c r="DGO508" s="477"/>
      <c r="DGP508" s="477"/>
      <c r="DGQ508" s="477"/>
      <c r="DGR508" s="477"/>
      <c r="DGS508" s="477"/>
      <c r="DGT508" s="477"/>
      <c r="DGU508" s="477"/>
      <c r="DGV508" s="477"/>
      <c r="DGW508" s="477"/>
      <c r="DGX508" s="477"/>
      <c r="DGY508" s="477"/>
      <c r="DGZ508" s="477"/>
      <c r="DHA508" s="477"/>
      <c r="DHB508" s="477"/>
      <c r="DHC508" s="477"/>
      <c r="DHD508" s="477"/>
      <c r="DHE508" s="477"/>
      <c r="DHF508" s="477"/>
      <c r="DHG508" s="477"/>
      <c r="DHH508" s="477"/>
      <c r="DHI508" s="477"/>
      <c r="DHJ508" s="477"/>
      <c r="DHK508" s="477"/>
      <c r="DHL508" s="477"/>
      <c r="DHM508" s="477"/>
      <c r="DHN508" s="477"/>
      <c r="DHO508" s="477"/>
      <c r="DHP508" s="477"/>
      <c r="DHQ508" s="477"/>
      <c r="DHR508" s="477"/>
      <c r="DHS508" s="477"/>
      <c r="DHT508" s="477"/>
      <c r="DHU508" s="477"/>
      <c r="DHV508" s="477"/>
      <c r="DHW508" s="477"/>
      <c r="DHX508" s="477"/>
      <c r="DHY508" s="477"/>
      <c r="DHZ508" s="477"/>
      <c r="DIA508" s="477"/>
      <c r="DIB508" s="477"/>
      <c r="DIC508" s="477"/>
      <c r="DID508" s="477"/>
      <c r="DIE508" s="477"/>
      <c r="DIF508" s="477"/>
      <c r="DIG508" s="477"/>
      <c r="DIH508" s="477"/>
      <c r="DII508" s="477"/>
      <c r="DIJ508" s="477"/>
      <c r="DIK508" s="477"/>
      <c r="DIL508" s="477"/>
      <c r="DIM508" s="477"/>
      <c r="DIN508" s="477"/>
      <c r="DIO508" s="477"/>
      <c r="DIP508" s="477"/>
      <c r="DIQ508" s="477"/>
      <c r="DIR508" s="477"/>
      <c r="DIS508" s="477"/>
      <c r="DIT508" s="477"/>
      <c r="DIU508" s="477"/>
      <c r="DIV508" s="477"/>
      <c r="DIW508" s="477"/>
      <c r="DIX508" s="477"/>
      <c r="DIY508" s="477"/>
      <c r="DIZ508" s="477"/>
      <c r="DJA508" s="477"/>
      <c r="DJB508" s="477"/>
      <c r="DJC508" s="477"/>
      <c r="DJD508" s="477"/>
      <c r="DJE508" s="477"/>
      <c r="DJF508" s="477"/>
      <c r="DJG508" s="477"/>
      <c r="DJH508" s="477"/>
      <c r="DJI508" s="477"/>
      <c r="DJJ508" s="477"/>
      <c r="DJK508" s="477"/>
      <c r="DJL508" s="477"/>
      <c r="DJM508" s="477"/>
      <c r="DJN508" s="477"/>
      <c r="DJO508" s="477"/>
      <c r="DJP508" s="477"/>
      <c r="DJQ508" s="477"/>
      <c r="DJR508" s="477"/>
      <c r="DJS508" s="477"/>
      <c r="DJT508" s="477"/>
      <c r="DJU508" s="477"/>
      <c r="DJV508" s="477"/>
      <c r="DJW508" s="477"/>
      <c r="DJX508" s="477"/>
      <c r="DJY508" s="477"/>
      <c r="DJZ508" s="477"/>
      <c r="DKA508" s="477"/>
      <c r="DKB508" s="477"/>
      <c r="DKC508" s="477"/>
      <c r="DKD508" s="477"/>
      <c r="DKE508" s="477"/>
      <c r="DKF508" s="477"/>
      <c r="DKG508" s="477"/>
      <c r="DKH508" s="477"/>
      <c r="DKI508" s="477"/>
      <c r="DKJ508" s="477"/>
      <c r="DKK508" s="477"/>
      <c r="DKL508" s="477"/>
      <c r="DKM508" s="477"/>
      <c r="DKN508" s="477"/>
      <c r="DKO508" s="477"/>
      <c r="DKP508" s="477"/>
      <c r="DKQ508" s="477"/>
      <c r="DKR508" s="477"/>
      <c r="DKS508" s="477"/>
      <c r="DKT508" s="477"/>
      <c r="DKU508" s="477"/>
      <c r="DKV508" s="477"/>
      <c r="DKW508" s="477"/>
      <c r="DKX508" s="477"/>
      <c r="DKY508" s="477"/>
      <c r="DKZ508" s="477"/>
      <c r="DLA508" s="477"/>
      <c r="DLB508" s="477"/>
      <c r="DLC508" s="477"/>
      <c r="DLD508" s="477"/>
      <c r="DLE508" s="477"/>
      <c r="DLF508" s="477"/>
      <c r="DLG508" s="477"/>
      <c r="DLH508" s="477"/>
      <c r="DLI508" s="477"/>
      <c r="DLJ508" s="477"/>
      <c r="DLK508" s="477"/>
      <c r="DLL508" s="477"/>
      <c r="DLM508" s="477"/>
      <c r="DLN508" s="477"/>
      <c r="DLO508" s="477"/>
      <c r="DLP508" s="477"/>
      <c r="DLQ508" s="477"/>
      <c r="DLR508" s="477"/>
      <c r="DLS508" s="477"/>
      <c r="DLT508" s="477"/>
      <c r="DLU508" s="477"/>
      <c r="DLV508" s="477"/>
      <c r="DLW508" s="477"/>
      <c r="DLX508" s="477"/>
      <c r="DLY508" s="477"/>
      <c r="DLZ508" s="477"/>
      <c r="DMA508" s="477"/>
      <c r="DMB508" s="477"/>
      <c r="DMC508" s="477"/>
      <c r="DMD508" s="477"/>
      <c r="DME508" s="477"/>
      <c r="DMF508" s="477"/>
      <c r="DMG508" s="477"/>
      <c r="DMH508" s="477"/>
      <c r="DMI508" s="477"/>
      <c r="DMJ508" s="477"/>
      <c r="DMK508" s="477"/>
      <c r="DML508" s="477"/>
      <c r="DMM508" s="477"/>
      <c r="DMN508" s="477"/>
      <c r="DMO508" s="477"/>
      <c r="DMP508" s="477"/>
      <c r="DMQ508" s="477"/>
      <c r="DMR508" s="477"/>
      <c r="DMS508" s="477"/>
      <c r="DMT508" s="477"/>
      <c r="DMU508" s="477"/>
      <c r="DMV508" s="477"/>
      <c r="DMW508" s="477"/>
      <c r="DMX508" s="477"/>
      <c r="DMY508" s="477"/>
      <c r="DMZ508" s="477"/>
      <c r="DNA508" s="477"/>
      <c r="DNB508" s="477"/>
      <c r="DNC508" s="477"/>
      <c r="DND508" s="477"/>
      <c r="DNE508" s="477"/>
      <c r="DNF508" s="477"/>
      <c r="DNG508" s="477"/>
      <c r="DNH508" s="477"/>
      <c r="DNI508" s="477"/>
      <c r="DNJ508" s="477"/>
      <c r="DNK508" s="477"/>
      <c r="DNL508" s="477"/>
      <c r="DNM508" s="477"/>
      <c r="DNN508" s="477"/>
      <c r="DNO508" s="477"/>
      <c r="DNP508" s="477"/>
      <c r="DNQ508" s="477"/>
      <c r="DNR508" s="477"/>
      <c r="DNS508" s="477"/>
      <c r="DNT508" s="477"/>
      <c r="DNU508" s="477"/>
      <c r="DNV508" s="477"/>
      <c r="DNW508" s="477"/>
      <c r="DNX508" s="477"/>
      <c r="DNY508" s="477"/>
      <c r="DNZ508" s="477"/>
      <c r="DOA508" s="477"/>
      <c r="DOB508" s="477"/>
      <c r="DOC508" s="477"/>
      <c r="DOD508" s="477"/>
      <c r="DOE508" s="477"/>
      <c r="DOF508" s="477"/>
      <c r="DOG508" s="477"/>
      <c r="DOH508" s="477"/>
      <c r="DOI508" s="477"/>
      <c r="DOJ508" s="477"/>
      <c r="DOK508" s="477"/>
      <c r="DOL508" s="477"/>
      <c r="DOM508" s="477"/>
      <c r="DON508" s="477"/>
      <c r="DOO508" s="477"/>
      <c r="DOP508" s="477"/>
      <c r="DOQ508" s="477"/>
      <c r="DOR508" s="477"/>
      <c r="DOS508" s="477"/>
      <c r="DOT508" s="477"/>
      <c r="DOU508" s="477"/>
      <c r="DOV508" s="477"/>
      <c r="DOW508" s="477"/>
      <c r="DOX508" s="477"/>
      <c r="DOY508" s="477"/>
      <c r="DOZ508" s="477"/>
      <c r="DPA508" s="477"/>
      <c r="DPB508" s="477"/>
      <c r="DPC508" s="477"/>
      <c r="DPD508" s="477"/>
      <c r="DPE508" s="477"/>
      <c r="DPF508" s="477"/>
      <c r="DPG508" s="477"/>
      <c r="DPH508" s="477"/>
      <c r="DPI508" s="477"/>
      <c r="DPJ508" s="477"/>
      <c r="DPK508" s="477"/>
      <c r="DPL508" s="477"/>
      <c r="DPM508" s="477"/>
      <c r="DPN508" s="477"/>
      <c r="DPO508" s="477"/>
      <c r="DPP508" s="477"/>
      <c r="DPQ508" s="477"/>
      <c r="DPR508" s="477"/>
      <c r="DPS508" s="477"/>
      <c r="DPT508" s="477"/>
      <c r="DPU508" s="477"/>
      <c r="DPV508" s="477"/>
      <c r="DPW508" s="477"/>
      <c r="DPX508" s="477"/>
      <c r="DPY508" s="477"/>
      <c r="DPZ508" s="477"/>
      <c r="DQA508" s="477"/>
      <c r="DQB508" s="477"/>
      <c r="DQC508" s="477"/>
      <c r="DQD508" s="477"/>
      <c r="DQE508" s="477"/>
      <c r="DQF508" s="477"/>
      <c r="DQG508" s="477"/>
      <c r="DQH508" s="477"/>
      <c r="DQI508" s="477"/>
      <c r="DQJ508" s="477"/>
      <c r="DQK508" s="477"/>
      <c r="DQL508" s="477"/>
      <c r="DQM508" s="477"/>
      <c r="DQN508" s="477"/>
      <c r="DQO508" s="477"/>
      <c r="DQP508" s="477"/>
      <c r="DQQ508" s="477"/>
      <c r="DQR508" s="477"/>
      <c r="DQS508" s="477"/>
      <c r="DQT508" s="477"/>
      <c r="DQU508" s="477"/>
      <c r="DQV508" s="477"/>
      <c r="DQW508" s="477"/>
      <c r="DQX508" s="477"/>
      <c r="DQY508" s="477"/>
      <c r="DQZ508" s="477"/>
      <c r="DRA508" s="477"/>
      <c r="DRB508" s="477"/>
      <c r="DRC508" s="477"/>
      <c r="DRD508" s="477"/>
      <c r="DRE508" s="477"/>
      <c r="DRF508" s="477"/>
      <c r="DRG508" s="477"/>
      <c r="DRH508" s="477"/>
      <c r="DRI508" s="477"/>
      <c r="DRJ508" s="477"/>
      <c r="DRK508" s="477"/>
      <c r="DRL508" s="477"/>
      <c r="DRM508" s="477"/>
      <c r="DRN508" s="477"/>
      <c r="DRO508" s="477"/>
      <c r="DRP508" s="477"/>
      <c r="DRQ508" s="477"/>
      <c r="DRR508" s="477"/>
      <c r="DRS508" s="477"/>
      <c r="DRT508" s="477"/>
      <c r="DRU508" s="477"/>
      <c r="DRV508" s="477"/>
      <c r="DRW508" s="477"/>
      <c r="DRX508" s="477"/>
      <c r="DRY508" s="477"/>
      <c r="DRZ508" s="477"/>
      <c r="DSA508" s="477"/>
      <c r="DSB508" s="477"/>
      <c r="DSC508" s="477"/>
      <c r="DSD508" s="477"/>
      <c r="DSE508" s="477"/>
      <c r="DSF508" s="477"/>
      <c r="DSG508" s="477"/>
      <c r="DSH508" s="477"/>
      <c r="DSI508" s="477"/>
      <c r="DSJ508" s="477"/>
      <c r="DSK508" s="477"/>
      <c r="DSL508" s="477"/>
      <c r="DSM508" s="477"/>
      <c r="DSN508" s="477"/>
      <c r="DSO508" s="477"/>
      <c r="DSP508" s="477"/>
      <c r="DSQ508" s="477"/>
      <c r="DSR508" s="477"/>
      <c r="DSS508" s="477"/>
      <c r="DST508" s="477"/>
      <c r="DSU508" s="477"/>
      <c r="DSV508" s="477"/>
      <c r="DSW508" s="477"/>
      <c r="DSX508" s="477"/>
      <c r="DSY508" s="477"/>
      <c r="DSZ508" s="477"/>
      <c r="DTA508" s="477"/>
      <c r="DTB508" s="477"/>
      <c r="DTC508" s="477"/>
      <c r="DTD508" s="477"/>
      <c r="DTE508" s="477"/>
      <c r="DTF508" s="477"/>
      <c r="DTG508" s="477"/>
      <c r="DTH508" s="477"/>
      <c r="DTI508" s="477"/>
      <c r="DTJ508" s="477"/>
      <c r="DTK508" s="477"/>
      <c r="DTL508" s="477"/>
      <c r="DTM508" s="477"/>
      <c r="DTN508" s="477"/>
      <c r="DTO508" s="477"/>
      <c r="DTP508" s="477"/>
      <c r="DTQ508" s="477"/>
      <c r="DTR508" s="477"/>
      <c r="DTS508" s="477"/>
      <c r="DTT508" s="477"/>
      <c r="DTU508" s="477"/>
      <c r="DTV508" s="477"/>
      <c r="DTW508" s="477"/>
      <c r="DTX508" s="477"/>
      <c r="DTY508" s="477"/>
      <c r="DTZ508" s="477"/>
      <c r="DUA508" s="477"/>
      <c r="DUB508" s="477"/>
      <c r="DUC508" s="477"/>
      <c r="DUD508" s="477"/>
      <c r="DUE508" s="477"/>
      <c r="DUF508" s="477"/>
      <c r="DUG508" s="477"/>
      <c r="DUH508" s="477"/>
      <c r="DUI508" s="477"/>
      <c r="DUJ508" s="477"/>
      <c r="DUK508" s="477"/>
      <c r="DUL508" s="477"/>
      <c r="DUM508" s="477"/>
      <c r="DUN508" s="477"/>
      <c r="DUO508" s="477"/>
      <c r="DUP508" s="477"/>
      <c r="DUQ508" s="477"/>
      <c r="DUR508" s="477"/>
      <c r="DUS508" s="477"/>
      <c r="DUT508" s="477"/>
      <c r="DUU508" s="477"/>
      <c r="DUV508" s="477"/>
      <c r="DUW508" s="477"/>
      <c r="DUX508" s="477"/>
      <c r="DUY508" s="477"/>
      <c r="DUZ508" s="477"/>
      <c r="DVA508" s="477"/>
      <c r="DVB508" s="477"/>
      <c r="DVC508" s="477"/>
      <c r="DVD508" s="477"/>
      <c r="DVE508" s="477"/>
      <c r="DVF508" s="477"/>
      <c r="DVG508" s="477"/>
      <c r="DVH508" s="477"/>
      <c r="DVI508" s="477"/>
      <c r="DVJ508" s="477"/>
      <c r="DVK508" s="477"/>
      <c r="DVL508" s="477"/>
      <c r="DVM508" s="477"/>
      <c r="DVN508" s="477"/>
      <c r="DVO508" s="477"/>
      <c r="DVP508" s="477"/>
      <c r="DVQ508" s="477"/>
      <c r="DVR508" s="477"/>
      <c r="DVS508" s="477"/>
      <c r="DVT508" s="477"/>
      <c r="DVU508" s="477"/>
      <c r="DVV508" s="477"/>
      <c r="DVW508" s="477"/>
      <c r="DVX508" s="477"/>
      <c r="DVY508" s="477"/>
      <c r="DVZ508" s="477"/>
      <c r="DWA508" s="477"/>
      <c r="DWB508" s="477"/>
      <c r="DWC508" s="477"/>
      <c r="DWD508" s="477"/>
      <c r="DWE508" s="477"/>
      <c r="DWF508" s="477"/>
      <c r="DWG508" s="477"/>
      <c r="DWH508" s="477"/>
      <c r="DWI508" s="477"/>
      <c r="DWJ508" s="477"/>
      <c r="DWK508" s="477"/>
      <c r="DWL508" s="477"/>
      <c r="DWM508" s="477"/>
      <c r="DWN508" s="477"/>
      <c r="DWO508" s="477"/>
      <c r="DWP508" s="477"/>
      <c r="DWQ508" s="477"/>
      <c r="DWR508" s="477"/>
      <c r="DWS508" s="477"/>
      <c r="DWT508" s="477"/>
      <c r="DWU508" s="477"/>
      <c r="DWV508" s="477"/>
      <c r="DWW508" s="477"/>
      <c r="DWX508" s="477"/>
      <c r="DWY508" s="477"/>
      <c r="DWZ508" s="477"/>
      <c r="DXA508" s="477"/>
      <c r="DXB508" s="477"/>
      <c r="DXC508" s="477"/>
      <c r="DXD508" s="477"/>
      <c r="DXE508" s="477"/>
      <c r="DXF508" s="477"/>
      <c r="DXG508" s="477"/>
      <c r="DXH508" s="477"/>
      <c r="DXI508" s="477"/>
      <c r="DXJ508" s="477"/>
      <c r="DXK508" s="477"/>
      <c r="DXL508" s="477"/>
      <c r="DXM508" s="477"/>
      <c r="DXN508" s="477"/>
      <c r="DXO508" s="477"/>
      <c r="DXP508" s="477"/>
      <c r="DXQ508" s="477"/>
      <c r="DXR508" s="477"/>
      <c r="DXS508" s="477"/>
      <c r="DXT508" s="477"/>
      <c r="DXU508" s="477"/>
      <c r="DXV508" s="477"/>
      <c r="DXW508" s="477"/>
      <c r="DXX508" s="477"/>
      <c r="DXY508" s="477"/>
      <c r="DXZ508" s="477"/>
      <c r="DYA508" s="477"/>
      <c r="DYB508" s="477"/>
      <c r="DYC508" s="477"/>
      <c r="DYD508" s="477"/>
      <c r="DYE508" s="477"/>
      <c r="DYF508" s="477"/>
      <c r="DYG508" s="477"/>
      <c r="DYH508" s="477"/>
      <c r="DYI508" s="477"/>
      <c r="DYJ508" s="477"/>
      <c r="DYK508" s="477"/>
      <c r="DYL508" s="477"/>
      <c r="DYM508" s="477"/>
      <c r="DYN508" s="477"/>
      <c r="DYO508" s="477"/>
      <c r="DYP508" s="477"/>
      <c r="DYQ508" s="477"/>
      <c r="DYR508" s="477"/>
      <c r="DYS508" s="477"/>
      <c r="DYT508" s="477"/>
      <c r="DYU508" s="477"/>
      <c r="DYV508" s="477"/>
      <c r="DYW508" s="477"/>
      <c r="DYX508" s="477"/>
      <c r="DYY508" s="477"/>
      <c r="DYZ508" s="477"/>
      <c r="DZA508" s="477"/>
      <c r="DZB508" s="477"/>
      <c r="DZC508" s="477"/>
      <c r="DZD508" s="477"/>
      <c r="DZE508" s="477"/>
      <c r="DZF508" s="477"/>
      <c r="DZG508" s="477"/>
      <c r="DZH508" s="477"/>
      <c r="DZI508" s="477"/>
      <c r="DZJ508" s="477"/>
      <c r="DZK508" s="477"/>
      <c r="DZL508" s="477"/>
      <c r="DZM508" s="477"/>
      <c r="DZN508" s="477"/>
      <c r="DZO508" s="477"/>
      <c r="DZP508" s="477"/>
      <c r="DZQ508" s="477"/>
      <c r="DZR508" s="477"/>
      <c r="DZS508" s="477"/>
      <c r="DZT508" s="477"/>
      <c r="DZU508" s="477"/>
      <c r="DZV508" s="477"/>
      <c r="DZW508" s="477"/>
      <c r="DZX508" s="477"/>
      <c r="DZY508" s="477"/>
      <c r="DZZ508" s="477"/>
      <c r="EAA508" s="477"/>
      <c r="EAB508" s="477"/>
      <c r="EAC508" s="477"/>
      <c r="EAD508" s="477"/>
      <c r="EAE508" s="477"/>
      <c r="EAF508" s="477"/>
      <c r="EAG508" s="477"/>
      <c r="EAH508" s="477"/>
      <c r="EAI508" s="477"/>
      <c r="EAJ508" s="477"/>
      <c r="EAK508" s="477"/>
      <c r="EAL508" s="477"/>
      <c r="EAM508" s="477"/>
      <c r="EAN508" s="477"/>
      <c r="EAO508" s="477"/>
      <c r="EAP508" s="477"/>
      <c r="EAQ508" s="477"/>
      <c r="EAR508" s="477"/>
      <c r="EAS508" s="477"/>
      <c r="EAT508" s="477"/>
      <c r="EAU508" s="477"/>
      <c r="EAV508" s="477"/>
      <c r="EAW508" s="477"/>
      <c r="EAX508" s="477"/>
      <c r="EAY508" s="477"/>
      <c r="EAZ508" s="477"/>
      <c r="EBA508" s="477"/>
      <c r="EBB508" s="477"/>
      <c r="EBC508" s="477"/>
      <c r="EBD508" s="477"/>
      <c r="EBE508" s="477"/>
      <c r="EBF508" s="477"/>
      <c r="EBG508" s="477"/>
      <c r="EBH508" s="477"/>
      <c r="EBI508" s="477"/>
      <c r="EBJ508" s="477"/>
      <c r="EBK508" s="477"/>
      <c r="EBL508" s="477"/>
      <c r="EBM508" s="477"/>
      <c r="EBN508" s="477"/>
      <c r="EBO508" s="477"/>
      <c r="EBP508" s="477"/>
      <c r="EBQ508" s="477"/>
      <c r="EBR508" s="477"/>
      <c r="EBS508" s="477"/>
      <c r="EBT508" s="477"/>
      <c r="EBU508" s="477"/>
      <c r="EBV508" s="477"/>
      <c r="EBW508" s="477"/>
      <c r="EBX508" s="477"/>
      <c r="EBY508" s="477"/>
      <c r="EBZ508" s="477"/>
      <c r="ECA508" s="477"/>
      <c r="ECB508" s="477"/>
      <c r="ECC508" s="477"/>
      <c r="ECD508" s="477"/>
      <c r="ECE508" s="477"/>
      <c r="ECF508" s="477"/>
      <c r="ECG508" s="477"/>
      <c r="ECH508" s="477"/>
      <c r="ECI508" s="477"/>
      <c r="ECJ508" s="477"/>
      <c r="ECK508" s="477"/>
      <c r="ECL508" s="477"/>
      <c r="ECM508" s="477"/>
      <c r="ECN508" s="477"/>
      <c r="ECO508" s="477"/>
      <c r="ECP508" s="477"/>
      <c r="ECQ508" s="477"/>
      <c r="ECR508" s="477"/>
      <c r="ECS508" s="477"/>
      <c r="ECT508" s="477"/>
      <c r="ECU508" s="477"/>
      <c r="ECV508" s="477"/>
      <c r="ECW508" s="477"/>
      <c r="ECX508" s="477"/>
      <c r="ECY508" s="477"/>
      <c r="ECZ508" s="477"/>
      <c r="EDA508" s="477"/>
      <c r="EDB508" s="477"/>
      <c r="EDC508" s="477"/>
      <c r="EDD508" s="477"/>
      <c r="EDE508" s="477"/>
      <c r="EDF508" s="477"/>
      <c r="EDG508" s="477"/>
      <c r="EDH508" s="477"/>
      <c r="EDI508" s="477"/>
      <c r="EDJ508" s="477"/>
      <c r="EDK508" s="477"/>
      <c r="EDL508" s="477"/>
      <c r="EDM508" s="477"/>
      <c r="EDN508" s="477"/>
      <c r="EDO508" s="477"/>
      <c r="EDP508" s="477"/>
      <c r="EDQ508" s="477"/>
      <c r="EDR508" s="477"/>
      <c r="EDS508" s="477"/>
      <c r="EDT508" s="477"/>
      <c r="EDU508" s="477"/>
      <c r="EDV508" s="477"/>
      <c r="EDW508" s="477"/>
      <c r="EDX508" s="477"/>
      <c r="EDY508" s="477"/>
      <c r="EDZ508" s="477"/>
      <c r="EEA508" s="477"/>
      <c r="EEB508" s="477"/>
      <c r="EEC508" s="477"/>
      <c r="EED508" s="477"/>
      <c r="EEE508" s="477"/>
      <c r="EEF508" s="477"/>
      <c r="EEG508" s="477"/>
      <c r="EEH508" s="477"/>
      <c r="EEI508" s="477"/>
      <c r="EEJ508" s="477"/>
      <c r="EEK508" s="477"/>
      <c r="EEL508" s="477"/>
      <c r="EEM508" s="477"/>
      <c r="EEN508" s="477"/>
      <c r="EEO508" s="477"/>
      <c r="EEP508" s="477"/>
      <c r="EEQ508" s="477"/>
      <c r="EER508" s="477"/>
      <c r="EES508" s="477"/>
      <c r="EET508" s="477"/>
      <c r="EEU508" s="477"/>
      <c r="EEV508" s="477"/>
      <c r="EEW508" s="477"/>
      <c r="EEX508" s="477"/>
      <c r="EEY508" s="477"/>
      <c r="EEZ508" s="477"/>
      <c r="EFA508" s="477"/>
      <c r="EFB508" s="477"/>
      <c r="EFC508" s="477"/>
      <c r="EFD508" s="477"/>
      <c r="EFE508" s="477"/>
      <c r="EFF508" s="477"/>
      <c r="EFG508" s="477"/>
      <c r="EFH508" s="477"/>
      <c r="EFI508" s="477"/>
      <c r="EFJ508" s="477"/>
      <c r="EFK508" s="477"/>
      <c r="EFL508" s="477"/>
      <c r="EFM508" s="477"/>
      <c r="EFN508" s="477"/>
      <c r="EFO508" s="477"/>
      <c r="EFP508" s="477"/>
      <c r="EFQ508" s="477"/>
      <c r="EFR508" s="477"/>
      <c r="EFS508" s="477"/>
      <c r="EFT508" s="477"/>
      <c r="EFU508" s="477"/>
      <c r="EFV508" s="477"/>
      <c r="EFW508" s="477"/>
      <c r="EFX508" s="477"/>
      <c r="EFY508" s="477"/>
      <c r="EFZ508" s="477"/>
      <c r="EGA508" s="477"/>
      <c r="EGB508" s="477"/>
      <c r="EGC508" s="477"/>
      <c r="EGD508" s="477"/>
      <c r="EGE508" s="477"/>
      <c r="EGF508" s="477"/>
      <c r="EGG508" s="477"/>
      <c r="EGH508" s="477"/>
      <c r="EGI508" s="477"/>
      <c r="EGJ508" s="477"/>
      <c r="EGK508" s="477"/>
      <c r="EGL508" s="477"/>
      <c r="EGM508" s="477"/>
      <c r="EGN508" s="477"/>
      <c r="EGO508" s="477"/>
      <c r="EGP508" s="477"/>
      <c r="EGQ508" s="477"/>
      <c r="EGR508" s="477"/>
      <c r="EGS508" s="477"/>
      <c r="EGT508" s="477"/>
      <c r="EGU508" s="477"/>
      <c r="EGV508" s="477"/>
      <c r="EGW508" s="477"/>
      <c r="EGX508" s="477"/>
      <c r="EGY508" s="477"/>
      <c r="EGZ508" s="477"/>
      <c r="EHA508" s="477"/>
      <c r="EHB508" s="477"/>
      <c r="EHC508" s="477"/>
      <c r="EHD508" s="477"/>
      <c r="EHE508" s="477"/>
      <c r="EHF508" s="477"/>
      <c r="EHG508" s="477"/>
      <c r="EHH508" s="477"/>
      <c r="EHI508" s="477"/>
      <c r="EHJ508" s="477"/>
      <c r="EHK508" s="477"/>
      <c r="EHL508" s="477"/>
      <c r="EHM508" s="477"/>
      <c r="EHN508" s="477"/>
      <c r="EHO508" s="477"/>
      <c r="EHP508" s="477"/>
      <c r="EHQ508" s="477"/>
      <c r="EHR508" s="477"/>
      <c r="EHS508" s="477"/>
      <c r="EHT508" s="477"/>
      <c r="EHU508" s="477"/>
      <c r="EHV508" s="477"/>
      <c r="EHW508" s="477"/>
      <c r="EHX508" s="477"/>
      <c r="EHY508" s="477"/>
      <c r="EHZ508" s="477"/>
      <c r="EIA508" s="477"/>
      <c r="EIB508" s="477"/>
      <c r="EIC508" s="477"/>
      <c r="EID508" s="477"/>
      <c r="EIE508" s="477"/>
      <c r="EIF508" s="477"/>
      <c r="EIG508" s="477"/>
      <c r="EIH508" s="477"/>
      <c r="EII508" s="477"/>
      <c r="EIJ508" s="477"/>
      <c r="EIK508" s="477"/>
      <c r="EIL508" s="477"/>
      <c r="EIM508" s="477"/>
      <c r="EIN508" s="477"/>
      <c r="EIO508" s="477"/>
      <c r="EIP508" s="477"/>
      <c r="EIQ508" s="477"/>
      <c r="EIR508" s="477"/>
      <c r="EIS508" s="477"/>
      <c r="EIT508" s="477"/>
      <c r="EIU508" s="477"/>
      <c r="EIV508" s="477"/>
      <c r="EIW508" s="477"/>
      <c r="EIX508" s="477"/>
      <c r="EIY508" s="477"/>
      <c r="EIZ508" s="477"/>
      <c r="EJA508" s="477"/>
      <c r="EJB508" s="477"/>
      <c r="EJC508" s="477"/>
      <c r="EJD508" s="477"/>
      <c r="EJE508" s="477"/>
      <c r="EJF508" s="477"/>
      <c r="EJG508" s="477"/>
      <c r="EJH508" s="477"/>
      <c r="EJI508" s="477"/>
      <c r="EJJ508" s="477"/>
      <c r="EJK508" s="477"/>
      <c r="EJL508" s="477"/>
      <c r="EJM508" s="477"/>
      <c r="EJN508" s="477"/>
      <c r="EJO508" s="477"/>
      <c r="EJP508" s="477"/>
      <c r="EJQ508" s="477"/>
      <c r="EJR508" s="477"/>
      <c r="EJS508" s="477"/>
      <c r="EJT508" s="477"/>
      <c r="EJU508" s="477"/>
      <c r="EJV508" s="477"/>
      <c r="EJW508" s="477"/>
      <c r="EJX508" s="477"/>
      <c r="EJY508" s="477"/>
      <c r="EJZ508" s="477"/>
      <c r="EKA508" s="477"/>
      <c r="EKB508" s="477"/>
      <c r="EKC508" s="477"/>
      <c r="EKD508" s="477"/>
      <c r="EKE508" s="477"/>
      <c r="EKF508" s="477"/>
      <c r="EKG508" s="477"/>
      <c r="EKH508" s="477"/>
      <c r="EKI508" s="477"/>
      <c r="EKJ508" s="477"/>
      <c r="EKK508" s="477"/>
      <c r="EKL508" s="477"/>
      <c r="EKM508" s="477"/>
      <c r="EKN508" s="477"/>
      <c r="EKO508" s="477"/>
      <c r="EKP508" s="477"/>
      <c r="EKQ508" s="477"/>
      <c r="EKR508" s="477"/>
      <c r="EKS508" s="477"/>
      <c r="EKT508" s="477"/>
      <c r="EKU508" s="477"/>
      <c r="EKV508" s="477"/>
      <c r="EKW508" s="477"/>
      <c r="EKX508" s="477"/>
      <c r="EKY508" s="477"/>
      <c r="EKZ508" s="477"/>
      <c r="ELA508" s="477"/>
      <c r="ELB508" s="477"/>
      <c r="ELC508" s="477"/>
      <c r="ELD508" s="477"/>
      <c r="ELE508" s="477"/>
      <c r="ELF508" s="477"/>
      <c r="ELG508" s="477"/>
      <c r="ELH508" s="477"/>
      <c r="ELI508" s="477"/>
      <c r="ELJ508" s="477"/>
      <c r="ELK508" s="477"/>
      <c r="ELL508" s="477"/>
      <c r="ELM508" s="477"/>
      <c r="ELN508" s="477"/>
      <c r="ELO508" s="477"/>
      <c r="ELP508" s="477"/>
      <c r="ELQ508" s="477"/>
      <c r="ELR508" s="477"/>
      <c r="ELS508" s="477"/>
      <c r="ELT508" s="477"/>
      <c r="ELU508" s="477"/>
      <c r="ELV508" s="477"/>
      <c r="ELW508" s="477"/>
      <c r="ELX508" s="477"/>
      <c r="ELY508" s="477"/>
      <c r="ELZ508" s="477"/>
      <c r="EMA508" s="477"/>
      <c r="EMB508" s="477"/>
      <c r="EMC508" s="477"/>
      <c r="EMD508" s="477"/>
      <c r="EME508" s="477"/>
      <c r="EMF508" s="477"/>
      <c r="EMG508" s="477"/>
      <c r="EMH508" s="477"/>
      <c r="EMI508" s="477"/>
      <c r="EMJ508" s="477"/>
      <c r="EMK508" s="477"/>
      <c r="EML508" s="477"/>
      <c r="EMM508" s="477"/>
      <c r="EMN508" s="477"/>
      <c r="EMO508" s="477"/>
      <c r="EMP508" s="477"/>
      <c r="EMQ508" s="477"/>
      <c r="EMR508" s="477"/>
      <c r="EMS508" s="477"/>
      <c r="EMT508" s="477"/>
      <c r="EMU508" s="477"/>
      <c r="EMV508" s="477"/>
      <c r="EMW508" s="477"/>
      <c r="EMX508" s="477"/>
      <c r="EMY508" s="477"/>
      <c r="EMZ508" s="477"/>
      <c r="ENA508" s="477"/>
      <c r="ENB508" s="477"/>
      <c r="ENC508" s="477"/>
      <c r="END508" s="477"/>
      <c r="ENE508" s="477"/>
      <c r="ENF508" s="477"/>
      <c r="ENG508" s="477"/>
      <c r="ENH508" s="477"/>
      <c r="ENI508" s="477"/>
      <c r="ENJ508" s="477"/>
      <c r="ENK508" s="477"/>
      <c r="ENL508" s="477"/>
      <c r="ENM508" s="477"/>
      <c r="ENN508" s="477"/>
      <c r="ENO508" s="477"/>
      <c r="ENP508" s="477"/>
      <c r="ENQ508" s="477"/>
      <c r="ENR508" s="477"/>
      <c r="ENS508" s="477"/>
      <c r="ENT508" s="477"/>
      <c r="ENU508" s="477"/>
      <c r="ENV508" s="477"/>
      <c r="ENW508" s="477"/>
      <c r="ENX508" s="477"/>
      <c r="ENY508" s="477"/>
      <c r="ENZ508" s="477"/>
      <c r="EOA508" s="477"/>
      <c r="EOB508" s="477"/>
      <c r="EOC508" s="477"/>
      <c r="EOD508" s="477"/>
      <c r="EOE508" s="477"/>
      <c r="EOF508" s="477"/>
      <c r="EOG508" s="477"/>
      <c r="EOH508" s="477"/>
      <c r="EOI508" s="477"/>
      <c r="EOJ508" s="477"/>
      <c r="EOK508" s="477"/>
      <c r="EOL508" s="477"/>
      <c r="EOM508" s="477"/>
      <c r="EON508" s="477"/>
      <c r="EOO508" s="477"/>
      <c r="EOP508" s="477"/>
      <c r="EOQ508" s="477"/>
      <c r="EOR508" s="477"/>
      <c r="EOS508" s="477"/>
      <c r="EOT508" s="477"/>
      <c r="EOU508" s="477"/>
      <c r="EOV508" s="477"/>
      <c r="EOW508" s="477"/>
      <c r="EOX508" s="477"/>
      <c r="EOY508" s="477"/>
      <c r="EOZ508" s="477"/>
      <c r="EPA508" s="477"/>
      <c r="EPB508" s="477"/>
      <c r="EPC508" s="477"/>
      <c r="EPD508" s="477"/>
      <c r="EPE508" s="477"/>
      <c r="EPF508" s="477"/>
      <c r="EPG508" s="477"/>
      <c r="EPH508" s="477"/>
      <c r="EPI508" s="477"/>
      <c r="EPJ508" s="477"/>
      <c r="EPK508" s="477"/>
      <c r="EPL508" s="477"/>
      <c r="EPM508" s="477"/>
      <c r="EPN508" s="477"/>
      <c r="EPO508" s="477"/>
      <c r="EPP508" s="477"/>
      <c r="EPQ508" s="477"/>
      <c r="EPR508" s="477"/>
      <c r="EPS508" s="477"/>
      <c r="EPT508" s="477"/>
      <c r="EPU508" s="477"/>
      <c r="EPV508" s="477"/>
      <c r="EPW508" s="477"/>
      <c r="EPX508" s="477"/>
      <c r="EPY508" s="477"/>
      <c r="EPZ508" s="477"/>
      <c r="EQA508" s="477"/>
      <c r="EQB508" s="477"/>
      <c r="EQC508" s="477"/>
      <c r="EQD508" s="477"/>
      <c r="EQE508" s="477"/>
      <c r="EQF508" s="477"/>
      <c r="EQG508" s="477"/>
      <c r="EQH508" s="477"/>
      <c r="EQI508" s="477"/>
      <c r="EQJ508" s="477"/>
      <c r="EQK508" s="477"/>
      <c r="EQL508" s="477"/>
      <c r="EQM508" s="477"/>
      <c r="EQN508" s="477"/>
      <c r="EQO508" s="477"/>
      <c r="EQP508" s="477"/>
      <c r="EQQ508" s="477"/>
      <c r="EQR508" s="477"/>
      <c r="EQS508" s="477"/>
      <c r="EQT508" s="477"/>
      <c r="EQU508" s="477"/>
      <c r="EQV508" s="477"/>
      <c r="EQW508" s="477"/>
      <c r="EQX508" s="477"/>
      <c r="EQY508" s="477"/>
      <c r="EQZ508" s="477"/>
      <c r="ERA508" s="477"/>
      <c r="ERB508" s="477"/>
      <c r="ERC508" s="477"/>
      <c r="ERD508" s="477"/>
      <c r="ERE508" s="477"/>
      <c r="ERF508" s="477"/>
      <c r="ERG508" s="477"/>
      <c r="ERH508" s="477"/>
      <c r="ERI508" s="477"/>
      <c r="ERJ508" s="477"/>
      <c r="ERK508" s="477"/>
      <c r="ERL508" s="477"/>
      <c r="ERM508" s="477"/>
      <c r="ERN508" s="477"/>
      <c r="ERO508" s="477"/>
      <c r="ERP508" s="477"/>
      <c r="ERQ508" s="477"/>
      <c r="ERR508" s="477"/>
      <c r="ERS508" s="477"/>
      <c r="ERT508" s="477"/>
      <c r="ERU508" s="477"/>
      <c r="ERV508" s="477"/>
      <c r="ERW508" s="477"/>
      <c r="ERX508" s="477"/>
      <c r="ERY508" s="477"/>
      <c r="ERZ508" s="477"/>
      <c r="ESA508" s="477"/>
      <c r="ESB508" s="477"/>
      <c r="ESC508" s="477"/>
      <c r="ESD508" s="477"/>
      <c r="ESE508" s="477"/>
      <c r="ESF508" s="477"/>
      <c r="ESG508" s="477"/>
      <c r="ESH508" s="477"/>
      <c r="ESI508" s="477"/>
      <c r="ESJ508" s="477"/>
      <c r="ESK508" s="477"/>
      <c r="ESL508" s="477"/>
      <c r="ESM508" s="477"/>
      <c r="ESN508" s="477"/>
      <c r="ESO508" s="477"/>
      <c r="ESP508" s="477"/>
      <c r="ESQ508" s="477"/>
      <c r="ESR508" s="477"/>
      <c r="ESS508" s="477"/>
      <c r="EST508" s="477"/>
      <c r="ESU508" s="477"/>
      <c r="ESV508" s="477"/>
      <c r="ESW508" s="477"/>
      <c r="ESX508" s="477"/>
      <c r="ESY508" s="477"/>
      <c r="ESZ508" s="477"/>
      <c r="ETA508" s="477"/>
      <c r="ETB508" s="477"/>
      <c r="ETC508" s="477"/>
      <c r="ETD508" s="477"/>
      <c r="ETE508" s="477"/>
      <c r="ETF508" s="477"/>
      <c r="ETG508" s="477"/>
      <c r="ETH508" s="477"/>
      <c r="ETI508" s="477"/>
      <c r="ETJ508" s="477"/>
      <c r="ETK508" s="477"/>
      <c r="ETL508" s="477"/>
      <c r="ETM508" s="477"/>
      <c r="ETN508" s="477"/>
      <c r="ETO508" s="477"/>
      <c r="ETP508" s="477"/>
      <c r="ETQ508" s="477"/>
      <c r="ETR508" s="477"/>
      <c r="ETS508" s="477"/>
      <c r="ETT508" s="477"/>
      <c r="ETU508" s="477"/>
      <c r="ETV508" s="477"/>
      <c r="ETW508" s="477"/>
      <c r="ETX508" s="477"/>
      <c r="ETY508" s="477"/>
      <c r="ETZ508" s="477"/>
      <c r="EUA508" s="477"/>
      <c r="EUB508" s="477"/>
      <c r="EUC508" s="477"/>
      <c r="EUD508" s="477"/>
      <c r="EUE508" s="477"/>
      <c r="EUF508" s="477"/>
      <c r="EUG508" s="477"/>
      <c r="EUH508" s="477"/>
      <c r="EUI508" s="477"/>
      <c r="EUJ508" s="477"/>
      <c r="EUK508" s="477"/>
      <c r="EUL508" s="477"/>
      <c r="EUM508" s="477"/>
      <c r="EUN508" s="477"/>
      <c r="EUO508" s="477"/>
      <c r="EUP508" s="477"/>
      <c r="EUQ508" s="477"/>
      <c r="EUR508" s="477"/>
      <c r="EUS508" s="477"/>
      <c r="EUT508" s="477"/>
      <c r="EUU508" s="477"/>
      <c r="EUV508" s="477"/>
      <c r="EUW508" s="477"/>
      <c r="EUX508" s="477"/>
      <c r="EUY508" s="477"/>
      <c r="EUZ508" s="477"/>
      <c r="EVA508" s="477"/>
      <c r="EVB508" s="477"/>
      <c r="EVC508" s="477"/>
      <c r="EVD508" s="477"/>
      <c r="EVE508" s="477"/>
      <c r="EVF508" s="477"/>
      <c r="EVG508" s="477"/>
      <c r="EVH508" s="477"/>
      <c r="EVI508" s="477"/>
      <c r="EVJ508" s="477"/>
      <c r="EVK508" s="477"/>
      <c r="EVL508" s="477"/>
      <c r="EVM508" s="477"/>
      <c r="EVN508" s="477"/>
      <c r="EVO508" s="477"/>
      <c r="EVP508" s="477"/>
      <c r="EVQ508" s="477"/>
      <c r="EVR508" s="477"/>
      <c r="EVS508" s="477"/>
      <c r="EVT508" s="477"/>
      <c r="EVU508" s="477"/>
      <c r="EVV508" s="477"/>
      <c r="EVW508" s="477"/>
      <c r="EVX508" s="477"/>
      <c r="EVY508" s="477"/>
      <c r="EVZ508" s="477"/>
      <c r="EWA508" s="477"/>
      <c r="EWB508" s="477"/>
      <c r="EWC508" s="477"/>
      <c r="EWD508" s="477"/>
      <c r="EWE508" s="477"/>
      <c r="EWF508" s="477"/>
      <c r="EWG508" s="477"/>
      <c r="EWH508" s="477"/>
      <c r="EWI508" s="477"/>
      <c r="EWJ508" s="477"/>
      <c r="EWK508" s="477"/>
      <c r="EWL508" s="477"/>
      <c r="EWM508" s="477"/>
      <c r="EWN508" s="477"/>
      <c r="EWO508" s="477"/>
      <c r="EWP508" s="477"/>
      <c r="EWQ508" s="477"/>
      <c r="EWR508" s="477"/>
      <c r="EWS508" s="477"/>
      <c r="EWT508" s="477"/>
      <c r="EWU508" s="477"/>
      <c r="EWV508" s="477"/>
      <c r="EWW508" s="477"/>
      <c r="EWX508" s="477"/>
      <c r="EWY508" s="477"/>
      <c r="EWZ508" s="477"/>
      <c r="EXA508" s="477"/>
      <c r="EXB508" s="477"/>
      <c r="EXC508" s="477"/>
      <c r="EXD508" s="477"/>
      <c r="EXE508" s="477"/>
      <c r="EXF508" s="477"/>
      <c r="EXG508" s="477"/>
      <c r="EXH508" s="477"/>
      <c r="EXI508" s="477"/>
      <c r="EXJ508" s="477"/>
      <c r="EXK508" s="477"/>
      <c r="EXL508" s="477"/>
      <c r="EXM508" s="477"/>
      <c r="EXN508" s="477"/>
      <c r="EXO508" s="477"/>
      <c r="EXP508" s="477"/>
      <c r="EXQ508" s="477"/>
      <c r="EXR508" s="477"/>
      <c r="EXS508" s="477"/>
      <c r="EXT508" s="477"/>
      <c r="EXU508" s="477"/>
      <c r="EXV508" s="477"/>
      <c r="EXW508" s="477"/>
      <c r="EXX508" s="477"/>
      <c r="EXY508" s="477"/>
      <c r="EXZ508" s="477"/>
      <c r="EYA508" s="477"/>
      <c r="EYB508" s="477"/>
      <c r="EYC508" s="477"/>
      <c r="EYD508" s="477"/>
      <c r="EYE508" s="477"/>
      <c r="EYF508" s="477"/>
      <c r="EYG508" s="477"/>
      <c r="EYH508" s="477"/>
      <c r="EYI508" s="477"/>
      <c r="EYJ508" s="477"/>
      <c r="EYK508" s="477"/>
      <c r="EYL508" s="477"/>
      <c r="EYM508" s="477"/>
      <c r="EYN508" s="477"/>
      <c r="EYO508" s="477"/>
      <c r="EYP508" s="477"/>
      <c r="EYQ508" s="477"/>
      <c r="EYR508" s="477"/>
      <c r="EYS508" s="477"/>
      <c r="EYT508" s="477"/>
      <c r="EYU508" s="477"/>
      <c r="EYV508" s="477"/>
      <c r="EYW508" s="477"/>
      <c r="EYX508" s="477"/>
      <c r="EYY508" s="477"/>
      <c r="EYZ508" s="477"/>
      <c r="EZA508" s="477"/>
      <c r="EZB508" s="477"/>
      <c r="EZC508" s="477"/>
      <c r="EZD508" s="477"/>
      <c r="EZE508" s="477"/>
      <c r="EZF508" s="477"/>
      <c r="EZG508" s="477"/>
      <c r="EZH508" s="477"/>
      <c r="EZI508" s="477"/>
      <c r="EZJ508" s="477"/>
      <c r="EZK508" s="477"/>
      <c r="EZL508" s="477"/>
      <c r="EZM508" s="477"/>
      <c r="EZN508" s="477"/>
      <c r="EZO508" s="477"/>
      <c r="EZP508" s="477"/>
      <c r="EZQ508" s="477"/>
      <c r="EZR508" s="477"/>
      <c r="EZS508" s="477"/>
      <c r="EZT508" s="477"/>
      <c r="EZU508" s="477"/>
      <c r="EZV508" s="477"/>
      <c r="EZW508" s="477"/>
      <c r="EZX508" s="477"/>
      <c r="EZY508" s="477"/>
      <c r="EZZ508" s="477"/>
      <c r="FAA508" s="477"/>
      <c r="FAB508" s="477"/>
      <c r="FAC508" s="477"/>
      <c r="FAD508" s="477"/>
      <c r="FAE508" s="477"/>
      <c r="FAF508" s="477"/>
      <c r="FAG508" s="477"/>
      <c r="FAH508" s="477"/>
      <c r="FAI508" s="477"/>
      <c r="FAJ508" s="477"/>
      <c r="FAK508" s="477"/>
      <c r="FAL508" s="477"/>
      <c r="FAM508" s="477"/>
      <c r="FAN508" s="477"/>
      <c r="FAO508" s="477"/>
      <c r="FAP508" s="477"/>
      <c r="FAQ508" s="477"/>
      <c r="FAR508" s="477"/>
      <c r="FAS508" s="477"/>
      <c r="FAT508" s="477"/>
      <c r="FAU508" s="477"/>
      <c r="FAV508" s="477"/>
      <c r="FAW508" s="477"/>
      <c r="FAX508" s="477"/>
      <c r="FAY508" s="477"/>
      <c r="FAZ508" s="477"/>
      <c r="FBA508" s="477"/>
      <c r="FBB508" s="477"/>
      <c r="FBC508" s="477"/>
      <c r="FBD508" s="477"/>
      <c r="FBE508" s="477"/>
      <c r="FBF508" s="477"/>
      <c r="FBG508" s="477"/>
      <c r="FBH508" s="477"/>
      <c r="FBI508" s="477"/>
      <c r="FBJ508" s="477"/>
      <c r="FBK508" s="477"/>
      <c r="FBL508" s="477"/>
      <c r="FBM508" s="477"/>
      <c r="FBN508" s="477"/>
      <c r="FBO508" s="477"/>
      <c r="FBP508" s="477"/>
      <c r="FBQ508" s="477"/>
      <c r="FBR508" s="477"/>
      <c r="FBS508" s="477"/>
      <c r="FBT508" s="477"/>
      <c r="FBU508" s="477"/>
      <c r="FBV508" s="477"/>
      <c r="FBW508" s="477"/>
      <c r="FBX508" s="477"/>
      <c r="FBY508" s="477"/>
      <c r="FBZ508" s="477"/>
      <c r="FCA508" s="477"/>
      <c r="FCB508" s="477"/>
      <c r="FCC508" s="477"/>
      <c r="FCD508" s="477"/>
      <c r="FCE508" s="477"/>
      <c r="FCF508" s="477"/>
      <c r="FCG508" s="477"/>
      <c r="FCH508" s="477"/>
      <c r="FCI508" s="477"/>
      <c r="FCJ508" s="477"/>
      <c r="FCK508" s="477"/>
      <c r="FCL508" s="477"/>
      <c r="FCM508" s="477"/>
      <c r="FCN508" s="477"/>
      <c r="FCO508" s="477"/>
      <c r="FCP508" s="477"/>
      <c r="FCQ508" s="477"/>
      <c r="FCR508" s="477"/>
      <c r="FCS508" s="477"/>
      <c r="FCT508" s="477"/>
      <c r="FCU508" s="477"/>
      <c r="FCV508" s="477"/>
      <c r="FCW508" s="477"/>
      <c r="FCX508" s="477"/>
      <c r="FCY508" s="477"/>
      <c r="FCZ508" s="477"/>
      <c r="FDA508" s="477"/>
      <c r="FDB508" s="477"/>
      <c r="FDC508" s="477"/>
      <c r="FDD508" s="477"/>
      <c r="FDE508" s="477"/>
      <c r="FDF508" s="477"/>
      <c r="FDG508" s="477"/>
      <c r="FDH508" s="477"/>
      <c r="FDI508" s="477"/>
      <c r="FDJ508" s="477"/>
      <c r="FDK508" s="477"/>
      <c r="FDL508" s="477"/>
      <c r="FDM508" s="477"/>
      <c r="FDN508" s="477"/>
      <c r="FDO508" s="477"/>
      <c r="FDP508" s="477"/>
      <c r="FDQ508" s="477"/>
      <c r="FDR508" s="477"/>
      <c r="FDS508" s="477"/>
      <c r="FDT508" s="477"/>
      <c r="FDU508" s="477"/>
      <c r="FDV508" s="477"/>
      <c r="FDW508" s="477"/>
      <c r="FDX508" s="477"/>
      <c r="FDY508" s="477"/>
      <c r="FDZ508" s="477"/>
      <c r="FEA508" s="477"/>
      <c r="FEB508" s="477"/>
      <c r="FEC508" s="477"/>
      <c r="FED508" s="477"/>
      <c r="FEE508" s="477"/>
      <c r="FEF508" s="477"/>
      <c r="FEG508" s="477"/>
      <c r="FEH508" s="477"/>
      <c r="FEI508" s="477"/>
      <c r="FEJ508" s="477"/>
      <c r="FEK508" s="477"/>
      <c r="FEL508" s="477"/>
      <c r="FEM508" s="477"/>
      <c r="FEN508" s="477"/>
      <c r="FEO508" s="477"/>
      <c r="FEP508" s="477"/>
      <c r="FEQ508" s="477"/>
      <c r="FER508" s="477"/>
      <c r="FES508" s="477"/>
      <c r="FET508" s="477"/>
      <c r="FEU508" s="477"/>
      <c r="FEV508" s="477"/>
      <c r="FEW508" s="477"/>
      <c r="FEX508" s="477"/>
      <c r="FEY508" s="477"/>
      <c r="FEZ508" s="477"/>
      <c r="FFA508" s="477"/>
      <c r="FFB508" s="477"/>
      <c r="FFC508" s="477"/>
      <c r="FFD508" s="477"/>
      <c r="FFE508" s="477"/>
      <c r="FFF508" s="477"/>
      <c r="FFG508" s="477"/>
      <c r="FFH508" s="477"/>
      <c r="FFI508" s="477"/>
      <c r="FFJ508" s="477"/>
      <c r="FFK508" s="477"/>
      <c r="FFL508" s="477"/>
      <c r="FFM508" s="477"/>
      <c r="FFN508" s="477"/>
      <c r="FFO508" s="477"/>
      <c r="FFP508" s="477"/>
      <c r="FFQ508" s="477"/>
      <c r="FFR508" s="477"/>
      <c r="FFS508" s="477"/>
      <c r="FFT508" s="477"/>
      <c r="FFU508" s="477"/>
      <c r="FFV508" s="477"/>
      <c r="FFW508" s="477"/>
      <c r="FFX508" s="477"/>
      <c r="FFY508" s="477"/>
      <c r="FFZ508" s="477"/>
      <c r="FGA508" s="477"/>
      <c r="FGB508" s="477"/>
      <c r="FGC508" s="477"/>
      <c r="FGD508" s="477"/>
      <c r="FGE508" s="477"/>
      <c r="FGF508" s="477"/>
      <c r="FGG508" s="477"/>
      <c r="FGH508" s="477"/>
      <c r="FGI508" s="477"/>
      <c r="FGJ508" s="477"/>
      <c r="FGK508" s="477"/>
      <c r="FGL508" s="477"/>
      <c r="FGM508" s="477"/>
      <c r="FGN508" s="477"/>
      <c r="FGO508" s="477"/>
      <c r="FGP508" s="477"/>
      <c r="FGQ508" s="477"/>
      <c r="FGR508" s="477"/>
      <c r="FGS508" s="477"/>
      <c r="FGT508" s="477"/>
      <c r="FGU508" s="477"/>
      <c r="FGV508" s="477"/>
      <c r="FGW508" s="477"/>
      <c r="FGX508" s="477"/>
      <c r="FGY508" s="477"/>
      <c r="FGZ508" s="477"/>
      <c r="FHA508" s="477"/>
      <c r="FHB508" s="477"/>
      <c r="FHC508" s="477"/>
      <c r="FHD508" s="477"/>
      <c r="FHE508" s="477"/>
      <c r="FHF508" s="477"/>
      <c r="FHG508" s="477"/>
      <c r="FHH508" s="477"/>
      <c r="FHI508" s="477"/>
      <c r="FHJ508" s="477"/>
      <c r="FHK508" s="477"/>
      <c r="FHL508" s="477"/>
      <c r="FHM508" s="477"/>
      <c r="FHN508" s="477"/>
      <c r="FHO508" s="477"/>
      <c r="FHP508" s="477"/>
      <c r="FHQ508" s="477"/>
      <c r="FHR508" s="477"/>
      <c r="FHS508" s="477"/>
      <c r="FHT508" s="477"/>
      <c r="FHU508" s="477"/>
      <c r="FHV508" s="477"/>
      <c r="FHW508" s="477"/>
      <c r="FHX508" s="477"/>
      <c r="FHY508" s="477"/>
      <c r="FHZ508" s="477"/>
      <c r="FIA508" s="477"/>
      <c r="FIB508" s="477"/>
      <c r="FIC508" s="477"/>
      <c r="FID508" s="477"/>
      <c r="FIE508" s="477"/>
      <c r="FIF508" s="477"/>
      <c r="FIG508" s="477"/>
      <c r="FIH508" s="477"/>
      <c r="FII508" s="477"/>
      <c r="FIJ508" s="477"/>
      <c r="FIK508" s="477"/>
      <c r="FIL508" s="477"/>
      <c r="FIM508" s="477"/>
      <c r="FIN508" s="477"/>
      <c r="FIO508" s="477"/>
      <c r="FIP508" s="477"/>
      <c r="FIQ508" s="477"/>
      <c r="FIR508" s="477"/>
      <c r="FIS508" s="477"/>
      <c r="FIT508" s="477"/>
      <c r="FIU508" s="477"/>
      <c r="FIV508" s="477"/>
      <c r="FIW508" s="477"/>
      <c r="FIX508" s="477"/>
      <c r="FIY508" s="477"/>
      <c r="FIZ508" s="477"/>
      <c r="FJA508" s="477"/>
      <c r="FJB508" s="477"/>
      <c r="FJC508" s="477"/>
      <c r="FJD508" s="477"/>
      <c r="FJE508" s="477"/>
      <c r="FJF508" s="477"/>
      <c r="FJG508" s="477"/>
      <c r="FJH508" s="477"/>
      <c r="FJI508" s="477"/>
      <c r="FJJ508" s="477"/>
      <c r="FJK508" s="477"/>
      <c r="FJL508" s="477"/>
      <c r="FJM508" s="477"/>
      <c r="FJN508" s="477"/>
      <c r="FJO508" s="477"/>
      <c r="FJP508" s="477"/>
      <c r="FJQ508" s="477"/>
      <c r="FJR508" s="477"/>
      <c r="FJS508" s="477"/>
      <c r="FJT508" s="477"/>
      <c r="FJU508" s="477"/>
      <c r="FJV508" s="477"/>
      <c r="FJW508" s="477"/>
      <c r="FJX508" s="477"/>
      <c r="FJY508" s="477"/>
      <c r="FJZ508" s="477"/>
      <c r="FKA508" s="477"/>
      <c r="FKB508" s="477"/>
      <c r="FKC508" s="477"/>
      <c r="FKD508" s="477"/>
      <c r="FKE508" s="477"/>
      <c r="FKF508" s="477"/>
      <c r="FKG508" s="477"/>
      <c r="FKH508" s="477"/>
      <c r="FKI508" s="477"/>
      <c r="FKJ508" s="477"/>
      <c r="FKK508" s="477"/>
      <c r="FKL508" s="477"/>
      <c r="FKM508" s="477"/>
      <c r="FKN508" s="477"/>
      <c r="FKO508" s="477"/>
      <c r="FKP508" s="477"/>
      <c r="FKQ508" s="477"/>
      <c r="FKR508" s="477"/>
      <c r="FKS508" s="477"/>
      <c r="FKT508" s="477"/>
      <c r="FKU508" s="477"/>
      <c r="FKV508" s="477"/>
      <c r="FKW508" s="477"/>
      <c r="FKX508" s="477"/>
      <c r="FKY508" s="477"/>
      <c r="FKZ508" s="477"/>
      <c r="FLA508" s="477"/>
      <c r="FLB508" s="477"/>
      <c r="FLC508" s="477"/>
      <c r="FLD508" s="477"/>
      <c r="FLE508" s="477"/>
      <c r="FLF508" s="477"/>
      <c r="FLG508" s="477"/>
      <c r="FLH508" s="477"/>
      <c r="FLI508" s="477"/>
      <c r="FLJ508" s="477"/>
      <c r="FLK508" s="477"/>
      <c r="FLL508" s="477"/>
      <c r="FLM508" s="477"/>
      <c r="FLN508" s="477"/>
      <c r="FLO508" s="477"/>
      <c r="FLP508" s="477"/>
      <c r="FLQ508" s="477"/>
      <c r="FLR508" s="477"/>
      <c r="FLS508" s="477"/>
      <c r="FLT508" s="477"/>
      <c r="FLU508" s="477"/>
      <c r="FLV508" s="477"/>
      <c r="FLW508" s="477"/>
      <c r="FLX508" s="477"/>
      <c r="FLY508" s="477"/>
      <c r="FLZ508" s="477"/>
      <c r="FMA508" s="477"/>
      <c r="FMB508" s="477"/>
      <c r="FMC508" s="477"/>
      <c r="FMD508" s="477"/>
      <c r="FME508" s="477"/>
      <c r="FMF508" s="477"/>
      <c r="FMG508" s="477"/>
      <c r="FMH508" s="477"/>
      <c r="FMI508" s="477"/>
      <c r="FMJ508" s="477"/>
      <c r="FMK508" s="477"/>
      <c r="FML508" s="477"/>
      <c r="FMM508" s="477"/>
      <c r="FMN508" s="477"/>
      <c r="FMO508" s="477"/>
      <c r="FMP508" s="477"/>
      <c r="FMQ508" s="477"/>
      <c r="FMR508" s="477"/>
      <c r="FMS508" s="477"/>
      <c r="FMT508" s="477"/>
      <c r="FMU508" s="477"/>
      <c r="FMV508" s="477"/>
      <c r="FMW508" s="477"/>
      <c r="FMX508" s="477"/>
      <c r="FMY508" s="477"/>
      <c r="FMZ508" s="477"/>
      <c r="FNA508" s="477"/>
      <c r="FNB508" s="477"/>
      <c r="FNC508" s="477"/>
      <c r="FND508" s="477"/>
      <c r="FNE508" s="477"/>
      <c r="FNF508" s="477"/>
      <c r="FNG508" s="477"/>
      <c r="FNH508" s="477"/>
      <c r="FNI508" s="477"/>
      <c r="FNJ508" s="477"/>
      <c r="FNK508" s="477"/>
      <c r="FNL508" s="477"/>
      <c r="FNM508" s="477"/>
      <c r="FNN508" s="477"/>
      <c r="FNO508" s="477"/>
      <c r="FNP508" s="477"/>
      <c r="FNQ508" s="477"/>
      <c r="FNR508" s="477"/>
      <c r="FNS508" s="477"/>
      <c r="FNT508" s="477"/>
      <c r="FNU508" s="477"/>
      <c r="FNV508" s="477"/>
      <c r="FNW508" s="477"/>
      <c r="FNX508" s="477"/>
      <c r="FNY508" s="477"/>
      <c r="FNZ508" s="477"/>
      <c r="FOA508" s="477"/>
      <c r="FOB508" s="477"/>
      <c r="FOC508" s="477"/>
      <c r="FOD508" s="477"/>
      <c r="FOE508" s="477"/>
      <c r="FOF508" s="477"/>
      <c r="FOG508" s="477"/>
      <c r="FOH508" s="477"/>
      <c r="FOI508" s="477"/>
      <c r="FOJ508" s="477"/>
      <c r="FOK508" s="477"/>
      <c r="FOL508" s="477"/>
      <c r="FOM508" s="477"/>
      <c r="FON508" s="477"/>
      <c r="FOO508" s="477"/>
      <c r="FOP508" s="477"/>
      <c r="FOQ508" s="477"/>
      <c r="FOR508" s="477"/>
      <c r="FOS508" s="477"/>
      <c r="FOT508" s="477"/>
      <c r="FOU508" s="477"/>
      <c r="FOV508" s="477"/>
      <c r="FOW508" s="477"/>
      <c r="FOX508" s="477"/>
      <c r="FOY508" s="477"/>
      <c r="FOZ508" s="477"/>
      <c r="FPA508" s="477"/>
      <c r="FPB508" s="477"/>
      <c r="FPC508" s="477"/>
      <c r="FPD508" s="477"/>
      <c r="FPE508" s="477"/>
      <c r="FPF508" s="477"/>
      <c r="FPG508" s="477"/>
      <c r="FPH508" s="477"/>
      <c r="FPI508" s="477"/>
      <c r="FPJ508" s="477"/>
      <c r="FPK508" s="477"/>
      <c r="FPL508" s="477"/>
      <c r="FPM508" s="477"/>
      <c r="FPN508" s="477"/>
      <c r="FPO508" s="477"/>
      <c r="FPP508" s="477"/>
      <c r="FPQ508" s="477"/>
      <c r="FPR508" s="477"/>
      <c r="FPS508" s="477"/>
      <c r="FPT508" s="477"/>
      <c r="FPU508" s="477"/>
      <c r="FPV508" s="477"/>
      <c r="FPW508" s="477"/>
      <c r="FPX508" s="477"/>
      <c r="FPY508" s="477"/>
      <c r="FPZ508" s="477"/>
      <c r="FQA508" s="477"/>
      <c r="FQB508" s="477"/>
      <c r="FQC508" s="477"/>
      <c r="FQD508" s="477"/>
      <c r="FQE508" s="477"/>
      <c r="FQF508" s="477"/>
      <c r="FQG508" s="477"/>
      <c r="FQH508" s="477"/>
      <c r="FQI508" s="477"/>
      <c r="FQJ508" s="477"/>
      <c r="FQK508" s="477"/>
      <c r="FQL508" s="477"/>
      <c r="FQM508" s="477"/>
      <c r="FQN508" s="477"/>
      <c r="FQO508" s="477"/>
      <c r="FQP508" s="477"/>
      <c r="FQQ508" s="477"/>
      <c r="FQR508" s="477"/>
      <c r="FQS508" s="477"/>
      <c r="FQT508" s="477"/>
      <c r="FQU508" s="477"/>
      <c r="FQV508" s="477"/>
      <c r="FQW508" s="477"/>
      <c r="FQX508" s="477"/>
      <c r="FQY508" s="477"/>
      <c r="FQZ508" s="477"/>
      <c r="FRA508" s="477"/>
      <c r="FRB508" s="477"/>
      <c r="FRC508" s="477"/>
      <c r="FRD508" s="477"/>
      <c r="FRE508" s="477"/>
      <c r="FRF508" s="477"/>
      <c r="FRG508" s="477"/>
      <c r="FRH508" s="477"/>
      <c r="FRI508" s="477"/>
      <c r="FRJ508" s="477"/>
      <c r="FRK508" s="477"/>
      <c r="FRL508" s="477"/>
      <c r="FRM508" s="477"/>
      <c r="FRN508" s="477"/>
      <c r="FRO508" s="477"/>
      <c r="FRP508" s="477"/>
      <c r="FRQ508" s="477"/>
      <c r="FRR508" s="477"/>
      <c r="FRS508" s="477"/>
      <c r="FRT508" s="477"/>
      <c r="FRU508" s="477"/>
      <c r="FRV508" s="477"/>
      <c r="FRW508" s="477"/>
      <c r="FRX508" s="477"/>
      <c r="FRY508" s="477"/>
      <c r="FRZ508" s="477"/>
      <c r="FSA508" s="477"/>
      <c r="FSB508" s="477"/>
      <c r="FSC508" s="477"/>
      <c r="FSD508" s="477"/>
      <c r="FSE508" s="477"/>
      <c r="FSF508" s="477"/>
      <c r="FSG508" s="477"/>
      <c r="FSH508" s="477"/>
      <c r="FSI508" s="477"/>
      <c r="FSJ508" s="477"/>
      <c r="FSK508" s="477"/>
      <c r="FSL508" s="477"/>
      <c r="FSM508" s="477"/>
      <c r="FSN508" s="477"/>
      <c r="FSO508" s="477"/>
      <c r="FSP508" s="477"/>
      <c r="FSQ508" s="477"/>
      <c r="FSR508" s="477"/>
      <c r="FSS508" s="477"/>
      <c r="FST508" s="477"/>
      <c r="FSU508" s="477"/>
      <c r="FSV508" s="477"/>
      <c r="FSW508" s="477"/>
      <c r="FSX508" s="477"/>
      <c r="FSY508" s="477"/>
      <c r="FSZ508" s="477"/>
      <c r="FTA508" s="477"/>
      <c r="FTB508" s="477"/>
      <c r="FTC508" s="477"/>
      <c r="FTD508" s="477"/>
      <c r="FTE508" s="477"/>
      <c r="FTF508" s="477"/>
      <c r="FTG508" s="477"/>
      <c r="FTH508" s="477"/>
      <c r="FTI508" s="477"/>
      <c r="FTJ508" s="477"/>
      <c r="FTK508" s="477"/>
      <c r="FTL508" s="477"/>
      <c r="FTM508" s="477"/>
      <c r="FTN508" s="477"/>
      <c r="FTO508" s="477"/>
      <c r="FTP508" s="477"/>
      <c r="FTQ508" s="477"/>
      <c r="FTR508" s="477"/>
      <c r="FTS508" s="477"/>
      <c r="FTT508" s="477"/>
      <c r="FTU508" s="477"/>
      <c r="FTV508" s="477"/>
      <c r="FTW508" s="477"/>
      <c r="FTX508" s="477"/>
      <c r="FTY508" s="477"/>
      <c r="FTZ508" s="477"/>
      <c r="FUA508" s="477"/>
      <c r="FUB508" s="477"/>
      <c r="FUC508" s="477"/>
      <c r="FUD508" s="477"/>
      <c r="FUE508" s="477"/>
      <c r="FUF508" s="477"/>
      <c r="FUG508" s="477"/>
      <c r="FUH508" s="477"/>
      <c r="FUI508" s="477"/>
      <c r="FUJ508" s="477"/>
      <c r="FUK508" s="477"/>
      <c r="FUL508" s="477"/>
      <c r="FUM508" s="477"/>
      <c r="FUN508" s="477"/>
      <c r="FUO508" s="477"/>
      <c r="FUP508" s="477"/>
      <c r="FUQ508" s="477"/>
      <c r="FUR508" s="477"/>
      <c r="FUS508" s="477"/>
      <c r="FUT508" s="477"/>
      <c r="FUU508" s="477"/>
      <c r="FUV508" s="477"/>
      <c r="FUW508" s="477"/>
      <c r="FUX508" s="477"/>
      <c r="FUY508" s="477"/>
      <c r="FUZ508" s="477"/>
      <c r="FVA508" s="477"/>
      <c r="FVB508" s="477"/>
      <c r="FVC508" s="477"/>
      <c r="FVD508" s="477"/>
      <c r="FVE508" s="477"/>
      <c r="FVF508" s="477"/>
      <c r="FVG508" s="477"/>
      <c r="FVH508" s="477"/>
      <c r="FVI508" s="477"/>
      <c r="FVJ508" s="477"/>
      <c r="FVK508" s="477"/>
      <c r="FVL508" s="477"/>
      <c r="FVM508" s="477"/>
      <c r="FVN508" s="477"/>
      <c r="FVO508" s="477"/>
      <c r="FVP508" s="477"/>
      <c r="FVQ508" s="477"/>
      <c r="FVR508" s="477"/>
      <c r="FVS508" s="477"/>
      <c r="FVT508" s="477"/>
      <c r="FVU508" s="477"/>
      <c r="FVV508" s="477"/>
      <c r="FVW508" s="477"/>
      <c r="FVX508" s="477"/>
      <c r="FVY508" s="477"/>
      <c r="FVZ508" s="477"/>
      <c r="FWA508" s="477"/>
      <c r="FWB508" s="477"/>
      <c r="FWC508" s="477"/>
      <c r="FWD508" s="477"/>
      <c r="FWE508" s="477"/>
      <c r="FWF508" s="477"/>
      <c r="FWG508" s="477"/>
      <c r="FWH508" s="477"/>
      <c r="FWI508" s="477"/>
      <c r="FWJ508" s="477"/>
      <c r="FWK508" s="477"/>
      <c r="FWL508" s="477"/>
      <c r="FWM508" s="477"/>
      <c r="FWN508" s="477"/>
      <c r="FWO508" s="477"/>
      <c r="FWP508" s="477"/>
      <c r="FWQ508" s="477"/>
      <c r="FWR508" s="477"/>
      <c r="FWS508" s="477"/>
      <c r="FWT508" s="477"/>
      <c r="FWU508" s="477"/>
      <c r="FWV508" s="477"/>
      <c r="FWW508" s="477"/>
      <c r="FWX508" s="477"/>
      <c r="FWY508" s="477"/>
      <c r="FWZ508" s="477"/>
      <c r="FXA508" s="477"/>
      <c r="FXB508" s="477"/>
      <c r="FXC508" s="477"/>
      <c r="FXD508" s="477"/>
      <c r="FXE508" s="477"/>
      <c r="FXF508" s="477"/>
      <c r="FXG508" s="477"/>
      <c r="FXH508" s="477"/>
      <c r="FXI508" s="477"/>
      <c r="FXJ508" s="477"/>
      <c r="FXK508" s="477"/>
      <c r="FXL508" s="477"/>
      <c r="FXM508" s="477"/>
      <c r="FXN508" s="477"/>
      <c r="FXO508" s="477"/>
      <c r="FXP508" s="477"/>
      <c r="FXQ508" s="477"/>
      <c r="FXR508" s="477"/>
      <c r="FXS508" s="477"/>
      <c r="FXT508" s="477"/>
      <c r="FXU508" s="477"/>
      <c r="FXV508" s="477"/>
      <c r="FXW508" s="477"/>
      <c r="FXX508" s="477"/>
      <c r="FXY508" s="477"/>
      <c r="FXZ508" s="477"/>
      <c r="FYA508" s="477"/>
      <c r="FYB508" s="477"/>
      <c r="FYC508" s="477"/>
      <c r="FYD508" s="477"/>
      <c r="FYE508" s="477"/>
      <c r="FYF508" s="477"/>
      <c r="FYG508" s="477"/>
      <c r="FYH508" s="477"/>
      <c r="FYI508" s="477"/>
      <c r="FYJ508" s="477"/>
      <c r="FYK508" s="477"/>
      <c r="FYL508" s="477"/>
      <c r="FYM508" s="477"/>
      <c r="FYN508" s="477"/>
      <c r="FYO508" s="477"/>
      <c r="FYP508" s="477"/>
      <c r="FYQ508" s="477"/>
      <c r="FYR508" s="477"/>
      <c r="FYS508" s="477"/>
      <c r="FYT508" s="477"/>
      <c r="FYU508" s="477"/>
      <c r="FYV508" s="477"/>
      <c r="FYW508" s="477"/>
      <c r="FYX508" s="477"/>
      <c r="FYY508" s="477"/>
      <c r="FYZ508" s="477"/>
      <c r="FZA508" s="477"/>
      <c r="FZB508" s="477"/>
      <c r="FZC508" s="477"/>
      <c r="FZD508" s="477"/>
      <c r="FZE508" s="477"/>
      <c r="FZF508" s="477"/>
      <c r="FZG508" s="477"/>
      <c r="FZH508" s="477"/>
      <c r="FZI508" s="477"/>
      <c r="FZJ508" s="477"/>
      <c r="FZK508" s="477"/>
      <c r="FZL508" s="477"/>
      <c r="FZM508" s="477"/>
      <c r="FZN508" s="477"/>
      <c r="FZO508" s="477"/>
      <c r="FZP508" s="477"/>
      <c r="FZQ508" s="477"/>
      <c r="FZR508" s="477"/>
      <c r="FZS508" s="477"/>
      <c r="FZT508" s="477"/>
      <c r="FZU508" s="477"/>
      <c r="FZV508" s="477"/>
      <c r="FZW508" s="477"/>
      <c r="FZX508" s="477"/>
      <c r="FZY508" s="477"/>
      <c r="FZZ508" s="477"/>
      <c r="GAA508" s="477"/>
      <c r="GAB508" s="477"/>
      <c r="GAC508" s="477"/>
      <c r="GAD508" s="477"/>
      <c r="GAE508" s="477"/>
      <c r="GAF508" s="477"/>
      <c r="GAG508" s="477"/>
      <c r="GAH508" s="477"/>
      <c r="GAI508" s="477"/>
      <c r="GAJ508" s="477"/>
      <c r="GAK508" s="477"/>
      <c r="GAL508" s="477"/>
      <c r="GAM508" s="477"/>
      <c r="GAN508" s="477"/>
      <c r="GAO508" s="477"/>
      <c r="GAP508" s="477"/>
      <c r="GAQ508" s="477"/>
      <c r="GAR508" s="477"/>
      <c r="GAS508" s="477"/>
      <c r="GAT508" s="477"/>
      <c r="GAU508" s="477"/>
      <c r="GAV508" s="477"/>
      <c r="GAW508" s="477"/>
      <c r="GAX508" s="477"/>
      <c r="GAY508" s="477"/>
      <c r="GAZ508" s="477"/>
      <c r="GBA508" s="477"/>
      <c r="GBB508" s="477"/>
      <c r="GBC508" s="477"/>
      <c r="GBD508" s="477"/>
      <c r="GBE508" s="477"/>
      <c r="GBF508" s="477"/>
      <c r="GBG508" s="477"/>
      <c r="GBH508" s="477"/>
      <c r="GBI508" s="477"/>
      <c r="GBJ508" s="477"/>
      <c r="GBK508" s="477"/>
      <c r="GBL508" s="477"/>
      <c r="GBM508" s="477"/>
      <c r="GBN508" s="477"/>
      <c r="GBO508" s="477"/>
      <c r="GBP508" s="477"/>
      <c r="GBQ508" s="477"/>
      <c r="GBR508" s="477"/>
      <c r="GBS508" s="477"/>
      <c r="GBT508" s="477"/>
      <c r="GBU508" s="477"/>
      <c r="GBV508" s="477"/>
      <c r="GBW508" s="477"/>
      <c r="GBX508" s="477"/>
      <c r="GBY508" s="477"/>
      <c r="GBZ508" s="477"/>
      <c r="GCA508" s="477"/>
      <c r="GCB508" s="477"/>
      <c r="GCC508" s="477"/>
      <c r="GCD508" s="477"/>
      <c r="GCE508" s="477"/>
      <c r="GCF508" s="477"/>
      <c r="GCG508" s="477"/>
      <c r="GCH508" s="477"/>
      <c r="GCI508" s="477"/>
      <c r="GCJ508" s="477"/>
      <c r="GCK508" s="477"/>
      <c r="GCL508" s="477"/>
      <c r="GCM508" s="477"/>
      <c r="GCN508" s="477"/>
      <c r="GCO508" s="477"/>
      <c r="GCP508" s="477"/>
      <c r="GCQ508" s="477"/>
      <c r="GCR508" s="477"/>
      <c r="GCS508" s="477"/>
      <c r="GCT508" s="477"/>
      <c r="GCU508" s="477"/>
      <c r="GCV508" s="477"/>
      <c r="GCW508" s="477"/>
      <c r="GCX508" s="477"/>
      <c r="GCY508" s="477"/>
      <c r="GCZ508" s="477"/>
      <c r="GDA508" s="477"/>
      <c r="GDB508" s="477"/>
      <c r="GDC508" s="477"/>
      <c r="GDD508" s="477"/>
      <c r="GDE508" s="477"/>
      <c r="GDF508" s="477"/>
      <c r="GDG508" s="477"/>
      <c r="GDH508" s="477"/>
      <c r="GDI508" s="477"/>
      <c r="GDJ508" s="477"/>
      <c r="GDK508" s="477"/>
      <c r="GDL508" s="477"/>
      <c r="GDM508" s="477"/>
      <c r="GDN508" s="477"/>
      <c r="GDO508" s="477"/>
      <c r="GDP508" s="477"/>
      <c r="GDQ508" s="477"/>
      <c r="GDR508" s="477"/>
      <c r="GDS508" s="477"/>
      <c r="GDT508" s="477"/>
      <c r="GDU508" s="477"/>
      <c r="GDV508" s="477"/>
      <c r="GDW508" s="477"/>
      <c r="GDX508" s="477"/>
      <c r="GDY508" s="477"/>
      <c r="GDZ508" s="477"/>
      <c r="GEA508" s="477"/>
      <c r="GEB508" s="477"/>
      <c r="GEC508" s="477"/>
      <c r="GED508" s="477"/>
      <c r="GEE508" s="477"/>
      <c r="GEF508" s="477"/>
      <c r="GEG508" s="477"/>
      <c r="GEH508" s="477"/>
      <c r="GEI508" s="477"/>
      <c r="GEJ508" s="477"/>
      <c r="GEK508" s="477"/>
      <c r="GEL508" s="477"/>
      <c r="GEM508" s="477"/>
      <c r="GEN508" s="477"/>
      <c r="GEO508" s="477"/>
      <c r="GEP508" s="477"/>
      <c r="GEQ508" s="477"/>
      <c r="GER508" s="477"/>
      <c r="GES508" s="477"/>
      <c r="GET508" s="477"/>
      <c r="GEU508" s="477"/>
      <c r="GEV508" s="477"/>
      <c r="GEW508" s="477"/>
      <c r="GEX508" s="477"/>
      <c r="GEY508" s="477"/>
      <c r="GEZ508" s="477"/>
      <c r="GFA508" s="477"/>
      <c r="GFB508" s="477"/>
      <c r="GFC508" s="477"/>
      <c r="GFD508" s="477"/>
      <c r="GFE508" s="477"/>
      <c r="GFF508" s="477"/>
      <c r="GFG508" s="477"/>
      <c r="GFH508" s="477"/>
      <c r="GFI508" s="477"/>
      <c r="GFJ508" s="477"/>
      <c r="GFK508" s="477"/>
      <c r="GFL508" s="477"/>
      <c r="GFM508" s="477"/>
      <c r="GFN508" s="477"/>
      <c r="GFO508" s="477"/>
      <c r="GFP508" s="477"/>
      <c r="GFQ508" s="477"/>
      <c r="GFR508" s="477"/>
      <c r="GFS508" s="477"/>
      <c r="GFT508" s="477"/>
      <c r="GFU508" s="477"/>
      <c r="GFV508" s="477"/>
      <c r="GFW508" s="477"/>
      <c r="GFX508" s="477"/>
      <c r="GFY508" s="477"/>
      <c r="GFZ508" s="477"/>
      <c r="GGA508" s="477"/>
      <c r="GGB508" s="477"/>
      <c r="GGC508" s="477"/>
      <c r="GGD508" s="477"/>
      <c r="GGE508" s="477"/>
      <c r="GGF508" s="477"/>
      <c r="GGG508" s="477"/>
      <c r="GGH508" s="477"/>
      <c r="GGI508" s="477"/>
      <c r="GGJ508" s="477"/>
      <c r="GGK508" s="477"/>
      <c r="GGL508" s="477"/>
      <c r="GGM508" s="477"/>
      <c r="GGN508" s="477"/>
      <c r="GGO508" s="477"/>
      <c r="GGP508" s="477"/>
      <c r="GGQ508" s="477"/>
      <c r="GGR508" s="477"/>
      <c r="GGS508" s="477"/>
      <c r="GGT508" s="477"/>
      <c r="GGU508" s="477"/>
      <c r="GGV508" s="477"/>
      <c r="GGW508" s="477"/>
      <c r="GGX508" s="477"/>
      <c r="GGY508" s="477"/>
      <c r="GGZ508" s="477"/>
      <c r="GHA508" s="477"/>
      <c r="GHB508" s="477"/>
      <c r="GHC508" s="477"/>
      <c r="GHD508" s="477"/>
      <c r="GHE508" s="477"/>
      <c r="GHF508" s="477"/>
      <c r="GHG508" s="477"/>
      <c r="GHH508" s="477"/>
      <c r="GHI508" s="477"/>
      <c r="GHJ508" s="477"/>
      <c r="GHK508" s="477"/>
      <c r="GHL508" s="477"/>
      <c r="GHM508" s="477"/>
      <c r="GHN508" s="477"/>
      <c r="GHO508" s="477"/>
      <c r="GHP508" s="477"/>
      <c r="GHQ508" s="477"/>
      <c r="GHR508" s="477"/>
      <c r="GHS508" s="477"/>
      <c r="GHT508" s="477"/>
      <c r="GHU508" s="477"/>
      <c r="GHV508" s="477"/>
      <c r="GHW508" s="477"/>
      <c r="GHX508" s="477"/>
      <c r="GHY508" s="477"/>
      <c r="GHZ508" s="477"/>
      <c r="GIA508" s="477"/>
      <c r="GIB508" s="477"/>
      <c r="GIC508" s="477"/>
      <c r="GID508" s="477"/>
      <c r="GIE508" s="477"/>
      <c r="GIF508" s="477"/>
      <c r="GIG508" s="477"/>
      <c r="GIH508" s="477"/>
      <c r="GII508" s="477"/>
      <c r="GIJ508" s="477"/>
      <c r="GIK508" s="477"/>
      <c r="GIL508" s="477"/>
      <c r="GIM508" s="477"/>
      <c r="GIN508" s="477"/>
      <c r="GIO508" s="477"/>
      <c r="GIP508" s="477"/>
      <c r="GIQ508" s="477"/>
      <c r="GIR508" s="477"/>
      <c r="GIS508" s="477"/>
      <c r="GIT508" s="477"/>
      <c r="GIU508" s="477"/>
      <c r="GIV508" s="477"/>
      <c r="GIW508" s="477"/>
      <c r="GIX508" s="477"/>
      <c r="GIY508" s="477"/>
      <c r="GIZ508" s="477"/>
      <c r="GJA508" s="477"/>
      <c r="GJB508" s="477"/>
      <c r="GJC508" s="477"/>
      <c r="GJD508" s="477"/>
      <c r="GJE508" s="477"/>
      <c r="GJF508" s="477"/>
      <c r="GJG508" s="477"/>
      <c r="GJH508" s="477"/>
      <c r="GJI508" s="477"/>
      <c r="GJJ508" s="477"/>
      <c r="GJK508" s="477"/>
      <c r="GJL508" s="477"/>
      <c r="GJM508" s="477"/>
      <c r="GJN508" s="477"/>
      <c r="GJO508" s="477"/>
      <c r="GJP508" s="477"/>
      <c r="GJQ508" s="477"/>
      <c r="GJR508" s="477"/>
      <c r="GJS508" s="477"/>
      <c r="GJT508" s="477"/>
      <c r="GJU508" s="477"/>
      <c r="GJV508" s="477"/>
      <c r="GJW508" s="477"/>
      <c r="GJX508" s="477"/>
      <c r="GJY508" s="477"/>
      <c r="GJZ508" s="477"/>
      <c r="GKA508" s="477"/>
      <c r="GKB508" s="477"/>
      <c r="GKC508" s="477"/>
      <c r="GKD508" s="477"/>
      <c r="GKE508" s="477"/>
      <c r="GKF508" s="477"/>
      <c r="GKG508" s="477"/>
      <c r="GKH508" s="477"/>
      <c r="GKI508" s="477"/>
      <c r="GKJ508" s="477"/>
      <c r="GKK508" s="477"/>
      <c r="GKL508" s="477"/>
      <c r="GKM508" s="477"/>
      <c r="GKN508" s="477"/>
      <c r="GKO508" s="477"/>
      <c r="GKP508" s="477"/>
      <c r="GKQ508" s="477"/>
      <c r="GKR508" s="477"/>
      <c r="GKS508" s="477"/>
      <c r="GKT508" s="477"/>
      <c r="GKU508" s="477"/>
      <c r="GKV508" s="477"/>
      <c r="GKW508" s="477"/>
      <c r="GKX508" s="477"/>
      <c r="GKY508" s="477"/>
      <c r="GKZ508" s="477"/>
      <c r="GLA508" s="477"/>
      <c r="GLB508" s="477"/>
      <c r="GLC508" s="477"/>
      <c r="GLD508" s="477"/>
      <c r="GLE508" s="477"/>
      <c r="GLF508" s="477"/>
      <c r="GLG508" s="477"/>
      <c r="GLH508" s="477"/>
      <c r="GLI508" s="477"/>
      <c r="GLJ508" s="477"/>
      <c r="GLK508" s="477"/>
      <c r="GLL508" s="477"/>
      <c r="GLM508" s="477"/>
      <c r="GLN508" s="477"/>
      <c r="GLO508" s="477"/>
      <c r="GLP508" s="477"/>
      <c r="GLQ508" s="477"/>
      <c r="GLR508" s="477"/>
      <c r="GLS508" s="477"/>
      <c r="GLT508" s="477"/>
      <c r="GLU508" s="477"/>
      <c r="GLV508" s="477"/>
      <c r="GLW508" s="477"/>
      <c r="GLX508" s="477"/>
      <c r="GLY508" s="477"/>
      <c r="GLZ508" s="477"/>
      <c r="GMA508" s="477"/>
      <c r="GMB508" s="477"/>
      <c r="GMC508" s="477"/>
      <c r="GMD508" s="477"/>
      <c r="GME508" s="477"/>
      <c r="GMF508" s="477"/>
      <c r="GMG508" s="477"/>
      <c r="GMH508" s="477"/>
      <c r="GMI508" s="477"/>
      <c r="GMJ508" s="477"/>
      <c r="GMK508" s="477"/>
      <c r="GML508" s="477"/>
      <c r="GMM508" s="477"/>
      <c r="GMN508" s="477"/>
      <c r="GMO508" s="477"/>
      <c r="GMP508" s="477"/>
      <c r="GMQ508" s="477"/>
      <c r="GMR508" s="477"/>
      <c r="GMS508" s="477"/>
      <c r="GMT508" s="477"/>
      <c r="GMU508" s="477"/>
      <c r="GMV508" s="477"/>
      <c r="GMW508" s="477"/>
      <c r="GMX508" s="477"/>
      <c r="GMY508" s="477"/>
      <c r="GMZ508" s="477"/>
      <c r="GNA508" s="477"/>
      <c r="GNB508" s="477"/>
      <c r="GNC508" s="477"/>
      <c r="GND508" s="477"/>
      <c r="GNE508" s="477"/>
      <c r="GNF508" s="477"/>
      <c r="GNG508" s="477"/>
      <c r="GNH508" s="477"/>
      <c r="GNI508" s="477"/>
      <c r="GNJ508" s="477"/>
      <c r="GNK508" s="477"/>
      <c r="GNL508" s="477"/>
      <c r="GNM508" s="477"/>
      <c r="GNN508" s="477"/>
      <c r="GNO508" s="477"/>
      <c r="GNP508" s="477"/>
      <c r="GNQ508" s="477"/>
      <c r="GNR508" s="477"/>
      <c r="GNS508" s="477"/>
      <c r="GNT508" s="477"/>
      <c r="GNU508" s="477"/>
      <c r="GNV508" s="477"/>
      <c r="GNW508" s="477"/>
      <c r="GNX508" s="477"/>
      <c r="GNY508" s="477"/>
      <c r="GNZ508" s="477"/>
      <c r="GOA508" s="477"/>
      <c r="GOB508" s="477"/>
      <c r="GOC508" s="477"/>
      <c r="GOD508" s="477"/>
      <c r="GOE508" s="477"/>
      <c r="GOF508" s="477"/>
      <c r="GOG508" s="477"/>
      <c r="GOH508" s="477"/>
      <c r="GOI508" s="477"/>
      <c r="GOJ508" s="477"/>
      <c r="GOK508" s="477"/>
      <c r="GOL508" s="477"/>
      <c r="GOM508" s="477"/>
      <c r="GON508" s="477"/>
      <c r="GOO508" s="477"/>
      <c r="GOP508" s="477"/>
      <c r="GOQ508" s="477"/>
      <c r="GOR508" s="477"/>
      <c r="GOS508" s="477"/>
      <c r="GOT508" s="477"/>
      <c r="GOU508" s="477"/>
      <c r="GOV508" s="477"/>
      <c r="GOW508" s="477"/>
      <c r="GOX508" s="477"/>
      <c r="GOY508" s="477"/>
      <c r="GOZ508" s="477"/>
      <c r="GPA508" s="477"/>
      <c r="GPB508" s="477"/>
      <c r="GPC508" s="477"/>
      <c r="GPD508" s="477"/>
      <c r="GPE508" s="477"/>
      <c r="GPF508" s="477"/>
      <c r="GPG508" s="477"/>
      <c r="GPH508" s="477"/>
      <c r="GPI508" s="477"/>
      <c r="GPJ508" s="477"/>
      <c r="GPK508" s="477"/>
      <c r="GPL508" s="477"/>
      <c r="GPM508" s="477"/>
      <c r="GPN508" s="477"/>
      <c r="GPO508" s="477"/>
      <c r="GPP508" s="477"/>
      <c r="GPQ508" s="477"/>
      <c r="GPR508" s="477"/>
      <c r="GPS508" s="477"/>
      <c r="GPT508" s="477"/>
      <c r="GPU508" s="477"/>
      <c r="GPV508" s="477"/>
      <c r="GPW508" s="477"/>
      <c r="GPX508" s="477"/>
      <c r="GPY508" s="477"/>
      <c r="GPZ508" s="477"/>
      <c r="GQA508" s="477"/>
      <c r="GQB508" s="477"/>
      <c r="GQC508" s="477"/>
      <c r="GQD508" s="477"/>
      <c r="GQE508" s="477"/>
      <c r="GQF508" s="477"/>
      <c r="GQG508" s="477"/>
      <c r="GQH508" s="477"/>
      <c r="GQI508" s="477"/>
      <c r="GQJ508" s="477"/>
      <c r="GQK508" s="477"/>
      <c r="GQL508" s="477"/>
      <c r="GQM508" s="477"/>
      <c r="GQN508" s="477"/>
      <c r="GQO508" s="477"/>
      <c r="GQP508" s="477"/>
      <c r="GQQ508" s="477"/>
      <c r="GQR508" s="477"/>
      <c r="GQS508" s="477"/>
      <c r="GQT508" s="477"/>
      <c r="GQU508" s="477"/>
      <c r="GQV508" s="477"/>
      <c r="GQW508" s="477"/>
      <c r="GQX508" s="477"/>
      <c r="GQY508" s="477"/>
      <c r="GQZ508" s="477"/>
      <c r="GRA508" s="477"/>
      <c r="GRB508" s="477"/>
      <c r="GRC508" s="477"/>
      <c r="GRD508" s="477"/>
      <c r="GRE508" s="477"/>
      <c r="GRF508" s="477"/>
      <c r="GRG508" s="477"/>
      <c r="GRH508" s="477"/>
      <c r="GRI508" s="477"/>
      <c r="GRJ508" s="477"/>
      <c r="GRK508" s="477"/>
      <c r="GRL508" s="477"/>
      <c r="GRM508" s="477"/>
      <c r="GRN508" s="477"/>
      <c r="GRO508" s="477"/>
      <c r="GRP508" s="477"/>
      <c r="GRQ508" s="477"/>
      <c r="GRR508" s="477"/>
      <c r="GRS508" s="477"/>
      <c r="GRT508" s="477"/>
      <c r="GRU508" s="477"/>
      <c r="GRV508" s="477"/>
      <c r="GRW508" s="477"/>
      <c r="GRX508" s="477"/>
      <c r="GRY508" s="477"/>
      <c r="GRZ508" s="477"/>
      <c r="GSA508" s="477"/>
      <c r="GSB508" s="477"/>
      <c r="GSC508" s="477"/>
      <c r="GSD508" s="477"/>
      <c r="GSE508" s="477"/>
      <c r="GSF508" s="477"/>
      <c r="GSG508" s="477"/>
      <c r="GSH508" s="477"/>
      <c r="GSI508" s="477"/>
      <c r="GSJ508" s="477"/>
      <c r="GSK508" s="477"/>
      <c r="GSL508" s="477"/>
      <c r="GSM508" s="477"/>
      <c r="GSN508" s="477"/>
      <c r="GSO508" s="477"/>
      <c r="GSP508" s="477"/>
      <c r="GSQ508" s="477"/>
      <c r="GSR508" s="477"/>
      <c r="GSS508" s="477"/>
      <c r="GST508" s="477"/>
      <c r="GSU508" s="477"/>
      <c r="GSV508" s="477"/>
      <c r="GSW508" s="477"/>
      <c r="GSX508" s="477"/>
      <c r="GSY508" s="477"/>
      <c r="GSZ508" s="477"/>
      <c r="GTA508" s="477"/>
      <c r="GTB508" s="477"/>
      <c r="GTC508" s="477"/>
      <c r="GTD508" s="477"/>
      <c r="GTE508" s="477"/>
      <c r="GTF508" s="477"/>
      <c r="GTG508" s="477"/>
      <c r="GTH508" s="477"/>
      <c r="GTI508" s="477"/>
      <c r="GTJ508" s="477"/>
      <c r="GTK508" s="477"/>
      <c r="GTL508" s="477"/>
      <c r="GTM508" s="477"/>
      <c r="GTN508" s="477"/>
      <c r="GTO508" s="477"/>
      <c r="GTP508" s="477"/>
      <c r="GTQ508" s="477"/>
      <c r="GTR508" s="477"/>
      <c r="GTS508" s="477"/>
      <c r="GTT508" s="477"/>
      <c r="GTU508" s="477"/>
      <c r="GTV508" s="477"/>
      <c r="GTW508" s="477"/>
      <c r="GTX508" s="477"/>
      <c r="GTY508" s="477"/>
      <c r="GTZ508" s="477"/>
      <c r="GUA508" s="477"/>
      <c r="GUB508" s="477"/>
      <c r="GUC508" s="477"/>
      <c r="GUD508" s="477"/>
      <c r="GUE508" s="477"/>
      <c r="GUF508" s="477"/>
      <c r="GUG508" s="477"/>
      <c r="GUH508" s="477"/>
      <c r="GUI508" s="477"/>
      <c r="GUJ508" s="477"/>
      <c r="GUK508" s="477"/>
      <c r="GUL508" s="477"/>
      <c r="GUM508" s="477"/>
      <c r="GUN508" s="477"/>
      <c r="GUO508" s="477"/>
      <c r="GUP508" s="477"/>
      <c r="GUQ508" s="477"/>
      <c r="GUR508" s="477"/>
      <c r="GUS508" s="477"/>
      <c r="GUT508" s="477"/>
      <c r="GUU508" s="477"/>
      <c r="GUV508" s="477"/>
      <c r="GUW508" s="477"/>
      <c r="GUX508" s="477"/>
      <c r="GUY508" s="477"/>
      <c r="GUZ508" s="477"/>
      <c r="GVA508" s="477"/>
      <c r="GVB508" s="477"/>
      <c r="GVC508" s="477"/>
      <c r="GVD508" s="477"/>
      <c r="GVE508" s="477"/>
      <c r="GVF508" s="477"/>
      <c r="GVG508" s="477"/>
      <c r="GVH508" s="477"/>
      <c r="GVI508" s="477"/>
      <c r="GVJ508" s="477"/>
      <c r="GVK508" s="477"/>
      <c r="GVL508" s="477"/>
      <c r="GVM508" s="477"/>
      <c r="GVN508" s="477"/>
      <c r="GVO508" s="477"/>
      <c r="GVP508" s="477"/>
      <c r="GVQ508" s="477"/>
      <c r="GVR508" s="477"/>
      <c r="GVS508" s="477"/>
      <c r="GVT508" s="477"/>
      <c r="GVU508" s="477"/>
      <c r="GVV508" s="477"/>
      <c r="GVW508" s="477"/>
      <c r="GVX508" s="477"/>
      <c r="GVY508" s="477"/>
      <c r="GVZ508" s="477"/>
      <c r="GWA508" s="477"/>
      <c r="GWB508" s="477"/>
      <c r="GWC508" s="477"/>
      <c r="GWD508" s="477"/>
      <c r="GWE508" s="477"/>
      <c r="GWF508" s="477"/>
      <c r="GWG508" s="477"/>
      <c r="GWH508" s="477"/>
      <c r="GWI508" s="477"/>
      <c r="GWJ508" s="477"/>
      <c r="GWK508" s="477"/>
      <c r="GWL508" s="477"/>
      <c r="GWM508" s="477"/>
      <c r="GWN508" s="477"/>
      <c r="GWO508" s="477"/>
      <c r="GWP508" s="477"/>
      <c r="GWQ508" s="477"/>
      <c r="GWR508" s="477"/>
      <c r="GWS508" s="477"/>
      <c r="GWT508" s="477"/>
      <c r="GWU508" s="477"/>
      <c r="GWV508" s="477"/>
      <c r="GWW508" s="477"/>
      <c r="GWX508" s="477"/>
      <c r="GWY508" s="477"/>
      <c r="GWZ508" s="477"/>
      <c r="GXA508" s="477"/>
      <c r="GXB508" s="477"/>
      <c r="GXC508" s="477"/>
      <c r="GXD508" s="477"/>
      <c r="GXE508" s="477"/>
      <c r="GXF508" s="477"/>
      <c r="GXG508" s="477"/>
      <c r="GXH508" s="477"/>
      <c r="GXI508" s="477"/>
      <c r="GXJ508" s="477"/>
      <c r="GXK508" s="477"/>
      <c r="GXL508" s="477"/>
      <c r="GXM508" s="477"/>
      <c r="GXN508" s="477"/>
      <c r="GXO508" s="477"/>
      <c r="GXP508" s="477"/>
      <c r="GXQ508" s="477"/>
      <c r="GXR508" s="477"/>
      <c r="GXS508" s="477"/>
      <c r="GXT508" s="477"/>
      <c r="GXU508" s="477"/>
      <c r="GXV508" s="477"/>
      <c r="GXW508" s="477"/>
      <c r="GXX508" s="477"/>
      <c r="GXY508" s="477"/>
      <c r="GXZ508" s="477"/>
      <c r="GYA508" s="477"/>
      <c r="GYB508" s="477"/>
      <c r="GYC508" s="477"/>
      <c r="GYD508" s="477"/>
      <c r="GYE508" s="477"/>
      <c r="GYF508" s="477"/>
      <c r="GYG508" s="477"/>
      <c r="GYH508" s="477"/>
      <c r="GYI508" s="477"/>
      <c r="GYJ508" s="477"/>
      <c r="GYK508" s="477"/>
      <c r="GYL508" s="477"/>
      <c r="GYM508" s="477"/>
      <c r="GYN508" s="477"/>
      <c r="GYO508" s="477"/>
      <c r="GYP508" s="477"/>
      <c r="GYQ508" s="477"/>
      <c r="GYR508" s="477"/>
      <c r="GYS508" s="477"/>
      <c r="GYT508" s="477"/>
      <c r="GYU508" s="477"/>
      <c r="GYV508" s="477"/>
      <c r="GYW508" s="477"/>
      <c r="GYX508" s="477"/>
      <c r="GYY508" s="477"/>
      <c r="GYZ508" s="477"/>
      <c r="GZA508" s="477"/>
      <c r="GZB508" s="477"/>
      <c r="GZC508" s="477"/>
      <c r="GZD508" s="477"/>
      <c r="GZE508" s="477"/>
      <c r="GZF508" s="477"/>
      <c r="GZG508" s="477"/>
      <c r="GZH508" s="477"/>
      <c r="GZI508" s="477"/>
      <c r="GZJ508" s="477"/>
      <c r="GZK508" s="477"/>
      <c r="GZL508" s="477"/>
      <c r="GZM508" s="477"/>
      <c r="GZN508" s="477"/>
      <c r="GZO508" s="477"/>
      <c r="GZP508" s="477"/>
      <c r="GZQ508" s="477"/>
      <c r="GZR508" s="477"/>
      <c r="GZS508" s="477"/>
      <c r="GZT508" s="477"/>
      <c r="GZU508" s="477"/>
      <c r="GZV508" s="477"/>
      <c r="GZW508" s="477"/>
      <c r="GZX508" s="477"/>
      <c r="GZY508" s="477"/>
      <c r="GZZ508" s="477"/>
      <c r="HAA508" s="477"/>
      <c r="HAB508" s="477"/>
      <c r="HAC508" s="477"/>
      <c r="HAD508" s="477"/>
      <c r="HAE508" s="477"/>
      <c r="HAF508" s="477"/>
      <c r="HAG508" s="477"/>
      <c r="HAH508" s="477"/>
      <c r="HAI508" s="477"/>
      <c r="HAJ508" s="477"/>
      <c r="HAK508" s="477"/>
      <c r="HAL508" s="477"/>
      <c r="HAM508" s="477"/>
      <c r="HAN508" s="477"/>
      <c r="HAO508" s="477"/>
      <c r="HAP508" s="477"/>
      <c r="HAQ508" s="477"/>
      <c r="HAR508" s="477"/>
      <c r="HAS508" s="477"/>
      <c r="HAT508" s="477"/>
      <c r="HAU508" s="477"/>
      <c r="HAV508" s="477"/>
      <c r="HAW508" s="477"/>
      <c r="HAX508" s="477"/>
      <c r="HAY508" s="477"/>
      <c r="HAZ508" s="477"/>
      <c r="HBA508" s="477"/>
      <c r="HBB508" s="477"/>
      <c r="HBC508" s="477"/>
      <c r="HBD508" s="477"/>
      <c r="HBE508" s="477"/>
      <c r="HBF508" s="477"/>
      <c r="HBG508" s="477"/>
      <c r="HBH508" s="477"/>
      <c r="HBI508" s="477"/>
      <c r="HBJ508" s="477"/>
      <c r="HBK508" s="477"/>
      <c r="HBL508" s="477"/>
      <c r="HBM508" s="477"/>
      <c r="HBN508" s="477"/>
      <c r="HBO508" s="477"/>
      <c r="HBP508" s="477"/>
      <c r="HBQ508" s="477"/>
      <c r="HBR508" s="477"/>
      <c r="HBS508" s="477"/>
      <c r="HBT508" s="477"/>
      <c r="HBU508" s="477"/>
      <c r="HBV508" s="477"/>
      <c r="HBW508" s="477"/>
      <c r="HBX508" s="477"/>
      <c r="HBY508" s="477"/>
      <c r="HBZ508" s="477"/>
      <c r="HCA508" s="477"/>
      <c r="HCB508" s="477"/>
      <c r="HCC508" s="477"/>
      <c r="HCD508" s="477"/>
      <c r="HCE508" s="477"/>
      <c r="HCF508" s="477"/>
      <c r="HCG508" s="477"/>
      <c r="HCH508" s="477"/>
      <c r="HCI508" s="477"/>
      <c r="HCJ508" s="477"/>
      <c r="HCK508" s="477"/>
      <c r="HCL508" s="477"/>
      <c r="HCM508" s="477"/>
      <c r="HCN508" s="477"/>
      <c r="HCO508" s="477"/>
      <c r="HCP508" s="477"/>
      <c r="HCQ508" s="477"/>
      <c r="HCR508" s="477"/>
      <c r="HCS508" s="477"/>
      <c r="HCT508" s="477"/>
      <c r="HCU508" s="477"/>
      <c r="HCV508" s="477"/>
      <c r="HCW508" s="477"/>
      <c r="HCX508" s="477"/>
      <c r="HCY508" s="477"/>
      <c r="HCZ508" s="477"/>
      <c r="HDA508" s="477"/>
      <c r="HDB508" s="477"/>
      <c r="HDC508" s="477"/>
      <c r="HDD508" s="477"/>
      <c r="HDE508" s="477"/>
      <c r="HDF508" s="477"/>
      <c r="HDG508" s="477"/>
      <c r="HDH508" s="477"/>
      <c r="HDI508" s="477"/>
      <c r="HDJ508" s="477"/>
      <c r="HDK508" s="477"/>
      <c r="HDL508" s="477"/>
      <c r="HDM508" s="477"/>
      <c r="HDN508" s="477"/>
      <c r="HDO508" s="477"/>
      <c r="HDP508" s="477"/>
      <c r="HDQ508" s="477"/>
      <c r="HDR508" s="477"/>
      <c r="HDS508" s="477"/>
      <c r="HDT508" s="477"/>
      <c r="HDU508" s="477"/>
      <c r="HDV508" s="477"/>
      <c r="HDW508" s="477"/>
      <c r="HDX508" s="477"/>
      <c r="HDY508" s="477"/>
      <c r="HDZ508" s="477"/>
      <c r="HEA508" s="477"/>
      <c r="HEB508" s="477"/>
      <c r="HEC508" s="477"/>
      <c r="HED508" s="477"/>
      <c r="HEE508" s="477"/>
      <c r="HEF508" s="477"/>
      <c r="HEG508" s="477"/>
      <c r="HEH508" s="477"/>
      <c r="HEI508" s="477"/>
      <c r="HEJ508" s="477"/>
      <c r="HEK508" s="477"/>
      <c r="HEL508" s="477"/>
      <c r="HEM508" s="477"/>
      <c r="HEN508" s="477"/>
      <c r="HEO508" s="477"/>
      <c r="HEP508" s="477"/>
      <c r="HEQ508" s="477"/>
      <c r="HER508" s="477"/>
      <c r="HES508" s="477"/>
      <c r="HET508" s="477"/>
      <c r="HEU508" s="477"/>
      <c r="HEV508" s="477"/>
      <c r="HEW508" s="477"/>
      <c r="HEX508" s="477"/>
      <c r="HEY508" s="477"/>
      <c r="HEZ508" s="477"/>
      <c r="HFA508" s="477"/>
      <c r="HFB508" s="477"/>
      <c r="HFC508" s="477"/>
      <c r="HFD508" s="477"/>
      <c r="HFE508" s="477"/>
      <c r="HFF508" s="477"/>
      <c r="HFG508" s="477"/>
      <c r="HFH508" s="477"/>
      <c r="HFI508" s="477"/>
      <c r="HFJ508" s="477"/>
      <c r="HFK508" s="477"/>
      <c r="HFL508" s="477"/>
      <c r="HFM508" s="477"/>
      <c r="HFN508" s="477"/>
      <c r="HFO508" s="477"/>
      <c r="HFP508" s="477"/>
      <c r="HFQ508" s="477"/>
      <c r="HFR508" s="477"/>
      <c r="HFS508" s="477"/>
      <c r="HFT508" s="477"/>
      <c r="HFU508" s="477"/>
      <c r="HFV508" s="477"/>
      <c r="HFW508" s="477"/>
      <c r="HFX508" s="477"/>
      <c r="HFY508" s="477"/>
      <c r="HFZ508" s="477"/>
      <c r="HGA508" s="477"/>
      <c r="HGB508" s="477"/>
      <c r="HGC508" s="477"/>
      <c r="HGD508" s="477"/>
      <c r="HGE508" s="477"/>
      <c r="HGF508" s="477"/>
      <c r="HGG508" s="477"/>
      <c r="HGH508" s="477"/>
      <c r="HGI508" s="477"/>
      <c r="HGJ508" s="477"/>
      <c r="HGK508" s="477"/>
      <c r="HGL508" s="477"/>
      <c r="HGM508" s="477"/>
      <c r="HGN508" s="477"/>
      <c r="HGO508" s="477"/>
      <c r="HGP508" s="477"/>
      <c r="HGQ508" s="477"/>
      <c r="HGR508" s="477"/>
      <c r="HGS508" s="477"/>
      <c r="HGT508" s="477"/>
      <c r="HGU508" s="477"/>
      <c r="HGV508" s="477"/>
      <c r="HGW508" s="477"/>
      <c r="HGX508" s="477"/>
      <c r="HGY508" s="477"/>
      <c r="HGZ508" s="477"/>
      <c r="HHA508" s="477"/>
      <c r="HHB508" s="477"/>
      <c r="HHC508" s="477"/>
      <c r="HHD508" s="477"/>
      <c r="HHE508" s="477"/>
      <c r="HHF508" s="477"/>
      <c r="HHG508" s="477"/>
      <c r="HHH508" s="477"/>
      <c r="HHI508" s="477"/>
      <c r="HHJ508" s="477"/>
      <c r="HHK508" s="477"/>
      <c r="HHL508" s="477"/>
      <c r="HHM508" s="477"/>
      <c r="HHN508" s="477"/>
      <c r="HHO508" s="477"/>
      <c r="HHP508" s="477"/>
      <c r="HHQ508" s="477"/>
      <c r="HHR508" s="477"/>
      <c r="HHS508" s="477"/>
      <c r="HHT508" s="477"/>
      <c r="HHU508" s="477"/>
      <c r="HHV508" s="477"/>
      <c r="HHW508" s="477"/>
      <c r="HHX508" s="477"/>
      <c r="HHY508" s="477"/>
      <c r="HHZ508" s="477"/>
      <c r="HIA508" s="477"/>
      <c r="HIB508" s="477"/>
      <c r="HIC508" s="477"/>
      <c r="HID508" s="477"/>
      <c r="HIE508" s="477"/>
      <c r="HIF508" s="477"/>
      <c r="HIG508" s="477"/>
      <c r="HIH508" s="477"/>
      <c r="HII508" s="477"/>
      <c r="HIJ508" s="477"/>
      <c r="HIK508" s="477"/>
      <c r="HIL508" s="477"/>
      <c r="HIM508" s="477"/>
      <c r="HIN508" s="477"/>
      <c r="HIO508" s="477"/>
      <c r="HIP508" s="477"/>
      <c r="HIQ508" s="477"/>
      <c r="HIR508" s="477"/>
      <c r="HIS508" s="477"/>
      <c r="HIT508" s="477"/>
      <c r="HIU508" s="477"/>
      <c r="HIV508" s="477"/>
      <c r="HIW508" s="477"/>
      <c r="HIX508" s="477"/>
      <c r="HIY508" s="477"/>
      <c r="HIZ508" s="477"/>
      <c r="HJA508" s="477"/>
      <c r="HJB508" s="477"/>
      <c r="HJC508" s="477"/>
      <c r="HJD508" s="477"/>
      <c r="HJE508" s="477"/>
      <c r="HJF508" s="477"/>
      <c r="HJG508" s="477"/>
      <c r="HJH508" s="477"/>
      <c r="HJI508" s="477"/>
      <c r="HJJ508" s="477"/>
      <c r="HJK508" s="477"/>
      <c r="HJL508" s="477"/>
      <c r="HJM508" s="477"/>
      <c r="HJN508" s="477"/>
      <c r="HJO508" s="477"/>
      <c r="HJP508" s="477"/>
      <c r="HJQ508" s="477"/>
      <c r="HJR508" s="477"/>
      <c r="HJS508" s="477"/>
      <c r="HJT508" s="477"/>
      <c r="HJU508" s="477"/>
      <c r="HJV508" s="477"/>
      <c r="HJW508" s="477"/>
      <c r="HJX508" s="477"/>
      <c r="HJY508" s="477"/>
      <c r="HJZ508" s="477"/>
      <c r="HKA508" s="477"/>
      <c r="HKB508" s="477"/>
      <c r="HKC508" s="477"/>
      <c r="HKD508" s="477"/>
      <c r="HKE508" s="477"/>
      <c r="HKF508" s="477"/>
      <c r="HKG508" s="477"/>
      <c r="HKH508" s="477"/>
      <c r="HKI508" s="477"/>
      <c r="HKJ508" s="477"/>
      <c r="HKK508" s="477"/>
      <c r="HKL508" s="477"/>
      <c r="HKM508" s="477"/>
      <c r="HKN508" s="477"/>
      <c r="HKO508" s="477"/>
      <c r="HKP508" s="477"/>
      <c r="HKQ508" s="477"/>
      <c r="HKR508" s="477"/>
      <c r="HKS508" s="477"/>
      <c r="HKT508" s="477"/>
      <c r="HKU508" s="477"/>
      <c r="HKV508" s="477"/>
      <c r="HKW508" s="477"/>
      <c r="HKX508" s="477"/>
      <c r="HKY508" s="477"/>
      <c r="HKZ508" s="477"/>
      <c r="HLA508" s="477"/>
      <c r="HLB508" s="477"/>
      <c r="HLC508" s="477"/>
      <c r="HLD508" s="477"/>
      <c r="HLE508" s="477"/>
      <c r="HLF508" s="477"/>
      <c r="HLG508" s="477"/>
      <c r="HLH508" s="477"/>
      <c r="HLI508" s="477"/>
      <c r="HLJ508" s="477"/>
      <c r="HLK508" s="477"/>
      <c r="HLL508" s="477"/>
      <c r="HLM508" s="477"/>
      <c r="HLN508" s="477"/>
      <c r="HLO508" s="477"/>
      <c r="HLP508" s="477"/>
      <c r="HLQ508" s="477"/>
      <c r="HLR508" s="477"/>
      <c r="HLS508" s="477"/>
      <c r="HLT508" s="477"/>
      <c r="HLU508" s="477"/>
      <c r="HLV508" s="477"/>
      <c r="HLW508" s="477"/>
      <c r="HLX508" s="477"/>
      <c r="HLY508" s="477"/>
      <c r="HLZ508" s="477"/>
      <c r="HMA508" s="477"/>
      <c r="HMB508" s="477"/>
      <c r="HMC508" s="477"/>
      <c r="HMD508" s="477"/>
      <c r="HME508" s="477"/>
      <c r="HMF508" s="477"/>
      <c r="HMG508" s="477"/>
      <c r="HMH508" s="477"/>
      <c r="HMI508" s="477"/>
      <c r="HMJ508" s="477"/>
      <c r="HMK508" s="477"/>
      <c r="HML508" s="477"/>
      <c r="HMM508" s="477"/>
      <c r="HMN508" s="477"/>
      <c r="HMO508" s="477"/>
      <c r="HMP508" s="477"/>
      <c r="HMQ508" s="477"/>
      <c r="HMR508" s="477"/>
      <c r="HMS508" s="477"/>
      <c r="HMT508" s="477"/>
      <c r="HMU508" s="477"/>
      <c r="HMV508" s="477"/>
      <c r="HMW508" s="477"/>
      <c r="HMX508" s="477"/>
      <c r="HMY508" s="477"/>
      <c r="HMZ508" s="477"/>
      <c r="HNA508" s="477"/>
      <c r="HNB508" s="477"/>
      <c r="HNC508" s="477"/>
      <c r="HND508" s="477"/>
      <c r="HNE508" s="477"/>
      <c r="HNF508" s="477"/>
      <c r="HNG508" s="477"/>
      <c r="HNH508" s="477"/>
      <c r="HNI508" s="477"/>
      <c r="HNJ508" s="477"/>
      <c r="HNK508" s="477"/>
      <c r="HNL508" s="477"/>
      <c r="HNM508" s="477"/>
      <c r="HNN508" s="477"/>
      <c r="HNO508" s="477"/>
      <c r="HNP508" s="477"/>
      <c r="HNQ508" s="477"/>
      <c r="HNR508" s="477"/>
      <c r="HNS508" s="477"/>
      <c r="HNT508" s="477"/>
      <c r="HNU508" s="477"/>
      <c r="HNV508" s="477"/>
      <c r="HNW508" s="477"/>
      <c r="HNX508" s="477"/>
      <c r="HNY508" s="477"/>
      <c r="HNZ508" s="477"/>
      <c r="HOA508" s="477"/>
      <c r="HOB508" s="477"/>
      <c r="HOC508" s="477"/>
      <c r="HOD508" s="477"/>
      <c r="HOE508" s="477"/>
      <c r="HOF508" s="477"/>
      <c r="HOG508" s="477"/>
      <c r="HOH508" s="477"/>
      <c r="HOI508" s="477"/>
      <c r="HOJ508" s="477"/>
      <c r="HOK508" s="477"/>
      <c r="HOL508" s="477"/>
      <c r="HOM508" s="477"/>
      <c r="HON508" s="477"/>
      <c r="HOO508" s="477"/>
      <c r="HOP508" s="477"/>
      <c r="HOQ508" s="477"/>
      <c r="HOR508" s="477"/>
      <c r="HOS508" s="477"/>
      <c r="HOT508" s="477"/>
      <c r="HOU508" s="477"/>
      <c r="HOV508" s="477"/>
      <c r="HOW508" s="477"/>
      <c r="HOX508" s="477"/>
      <c r="HOY508" s="477"/>
      <c r="HOZ508" s="477"/>
      <c r="HPA508" s="477"/>
      <c r="HPB508" s="477"/>
      <c r="HPC508" s="477"/>
      <c r="HPD508" s="477"/>
      <c r="HPE508" s="477"/>
      <c r="HPF508" s="477"/>
      <c r="HPG508" s="477"/>
      <c r="HPH508" s="477"/>
      <c r="HPI508" s="477"/>
      <c r="HPJ508" s="477"/>
      <c r="HPK508" s="477"/>
      <c r="HPL508" s="477"/>
      <c r="HPM508" s="477"/>
      <c r="HPN508" s="477"/>
      <c r="HPO508" s="477"/>
      <c r="HPP508" s="477"/>
      <c r="HPQ508" s="477"/>
      <c r="HPR508" s="477"/>
      <c r="HPS508" s="477"/>
      <c r="HPT508" s="477"/>
      <c r="HPU508" s="477"/>
      <c r="HPV508" s="477"/>
      <c r="HPW508" s="477"/>
      <c r="HPX508" s="477"/>
      <c r="HPY508" s="477"/>
      <c r="HPZ508" s="477"/>
      <c r="HQA508" s="477"/>
      <c r="HQB508" s="477"/>
      <c r="HQC508" s="477"/>
      <c r="HQD508" s="477"/>
      <c r="HQE508" s="477"/>
      <c r="HQF508" s="477"/>
      <c r="HQG508" s="477"/>
      <c r="HQH508" s="477"/>
      <c r="HQI508" s="477"/>
      <c r="HQJ508" s="477"/>
      <c r="HQK508" s="477"/>
      <c r="HQL508" s="477"/>
      <c r="HQM508" s="477"/>
      <c r="HQN508" s="477"/>
      <c r="HQO508" s="477"/>
      <c r="HQP508" s="477"/>
      <c r="HQQ508" s="477"/>
      <c r="HQR508" s="477"/>
      <c r="HQS508" s="477"/>
      <c r="HQT508" s="477"/>
      <c r="HQU508" s="477"/>
      <c r="HQV508" s="477"/>
      <c r="HQW508" s="477"/>
      <c r="HQX508" s="477"/>
      <c r="HQY508" s="477"/>
      <c r="HQZ508" s="477"/>
      <c r="HRA508" s="477"/>
      <c r="HRB508" s="477"/>
      <c r="HRC508" s="477"/>
      <c r="HRD508" s="477"/>
      <c r="HRE508" s="477"/>
      <c r="HRF508" s="477"/>
      <c r="HRG508" s="477"/>
      <c r="HRH508" s="477"/>
      <c r="HRI508" s="477"/>
      <c r="HRJ508" s="477"/>
      <c r="HRK508" s="477"/>
      <c r="HRL508" s="477"/>
      <c r="HRM508" s="477"/>
      <c r="HRN508" s="477"/>
      <c r="HRO508" s="477"/>
      <c r="HRP508" s="477"/>
      <c r="HRQ508" s="477"/>
      <c r="HRR508" s="477"/>
      <c r="HRS508" s="477"/>
      <c r="HRT508" s="477"/>
      <c r="HRU508" s="477"/>
      <c r="HRV508" s="477"/>
      <c r="HRW508" s="477"/>
      <c r="HRX508" s="477"/>
      <c r="HRY508" s="477"/>
      <c r="HRZ508" s="477"/>
      <c r="HSA508" s="477"/>
      <c r="HSB508" s="477"/>
      <c r="HSC508" s="477"/>
      <c r="HSD508" s="477"/>
      <c r="HSE508" s="477"/>
      <c r="HSF508" s="477"/>
      <c r="HSG508" s="477"/>
      <c r="HSH508" s="477"/>
      <c r="HSI508" s="477"/>
      <c r="HSJ508" s="477"/>
      <c r="HSK508" s="477"/>
      <c r="HSL508" s="477"/>
      <c r="HSM508" s="477"/>
      <c r="HSN508" s="477"/>
      <c r="HSO508" s="477"/>
      <c r="HSP508" s="477"/>
      <c r="HSQ508" s="477"/>
      <c r="HSR508" s="477"/>
      <c r="HSS508" s="477"/>
      <c r="HST508" s="477"/>
      <c r="HSU508" s="477"/>
      <c r="HSV508" s="477"/>
      <c r="HSW508" s="477"/>
      <c r="HSX508" s="477"/>
      <c r="HSY508" s="477"/>
      <c r="HSZ508" s="477"/>
      <c r="HTA508" s="477"/>
      <c r="HTB508" s="477"/>
      <c r="HTC508" s="477"/>
      <c r="HTD508" s="477"/>
      <c r="HTE508" s="477"/>
      <c r="HTF508" s="477"/>
      <c r="HTG508" s="477"/>
      <c r="HTH508" s="477"/>
      <c r="HTI508" s="477"/>
      <c r="HTJ508" s="477"/>
      <c r="HTK508" s="477"/>
      <c r="HTL508" s="477"/>
      <c r="HTM508" s="477"/>
      <c r="HTN508" s="477"/>
      <c r="HTO508" s="477"/>
      <c r="HTP508" s="477"/>
      <c r="HTQ508" s="477"/>
      <c r="HTR508" s="477"/>
      <c r="HTS508" s="477"/>
      <c r="HTT508" s="477"/>
      <c r="HTU508" s="477"/>
      <c r="HTV508" s="477"/>
      <c r="HTW508" s="477"/>
      <c r="HTX508" s="477"/>
      <c r="HTY508" s="477"/>
      <c r="HTZ508" s="477"/>
      <c r="HUA508" s="477"/>
      <c r="HUB508" s="477"/>
      <c r="HUC508" s="477"/>
      <c r="HUD508" s="477"/>
      <c r="HUE508" s="477"/>
      <c r="HUF508" s="477"/>
      <c r="HUG508" s="477"/>
      <c r="HUH508" s="477"/>
      <c r="HUI508" s="477"/>
      <c r="HUJ508" s="477"/>
      <c r="HUK508" s="477"/>
      <c r="HUL508" s="477"/>
      <c r="HUM508" s="477"/>
      <c r="HUN508" s="477"/>
      <c r="HUO508" s="477"/>
      <c r="HUP508" s="477"/>
      <c r="HUQ508" s="477"/>
      <c r="HUR508" s="477"/>
      <c r="HUS508" s="477"/>
      <c r="HUT508" s="477"/>
      <c r="HUU508" s="477"/>
      <c r="HUV508" s="477"/>
      <c r="HUW508" s="477"/>
      <c r="HUX508" s="477"/>
      <c r="HUY508" s="477"/>
      <c r="HUZ508" s="477"/>
      <c r="HVA508" s="477"/>
      <c r="HVB508" s="477"/>
      <c r="HVC508" s="477"/>
      <c r="HVD508" s="477"/>
      <c r="HVE508" s="477"/>
      <c r="HVF508" s="477"/>
      <c r="HVG508" s="477"/>
      <c r="HVH508" s="477"/>
      <c r="HVI508" s="477"/>
      <c r="HVJ508" s="477"/>
      <c r="HVK508" s="477"/>
      <c r="HVL508" s="477"/>
      <c r="HVM508" s="477"/>
      <c r="HVN508" s="477"/>
      <c r="HVO508" s="477"/>
      <c r="HVP508" s="477"/>
      <c r="HVQ508" s="477"/>
      <c r="HVR508" s="477"/>
      <c r="HVS508" s="477"/>
      <c r="HVT508" s="477"/>
      <c r="HVU508" s="477"/>
      <c r="HVV508" s="477"/>
      <c r="HVW508" s="477"/>
      <c r="HVX508" s="477"/>
      <c r="HVY508" s="477"/>
      <c r="HVZ508" s="477"/>
      <c r="HWA508" s="477"/>
      <c r="HWB508" s="477"/>
      <c r="HWC508" s="477"/>
      <c r="HWD508" s="477"/>
      <c r="HWE508" s="477"/>
      <c r="HWF508" s="477"/>
      <c r="HWG508" s="477"/>
      <c r="HWH508" s="477"/>
      <c r="HWI508" s="477"/>
      <c r="HWJ508" s="477"/>
      <c r="HWK508" s="477"/>
      <c r="HWL508" s="477"/>
      <c r="HWM508" s="477"/>
      <c r="HWN508" s="477"/>
      <c r="HWO508" s="477"/>
      <c r="HWP508" s="477"/>
      <c r="HWQ508" s="477"/>
      <c r="HWR508" s="477"/>
      <c r="HWS508" s="477"/>
      <c r="HWT508" s="477"/>
      <c r="HWU508" s="477"/>
      <c r="HWV508" s="477"/>
      <c r="HWW508" s="477"/>
      <c r="HWX508" s="477"/>
      <c r="HWY508" s="477"/>
      <c r="HWZ508" s="477"/>
      <c r="HXA508" s="477"/>
      <c r="HXB508" s="477"/>
      <c r="HXC508" s="477"/>
      <c r="HXD508" s="477"/>
      <c r="HXE508" s="477"/>
      <c r="HXF508" s="477"/>
      <c r="HXG508" s="477"/>
      <c r="HXH508" s="477"/>
      <c r="HXI508" s="477"/>
      <c r="HXJ508" s="477"/>
      <c r="HXK508" s="477"/>
      <c r="HXL508" s="477"/>
      <c r="HXM508" s="477"/>
      <c r="HXN508" s="477"/>
      <c r="HXO508" s="477"/>
      <c r="HXP508" s="477"/>
      <c r="HXQ508" s="477"/>
      <c r="HXR508" s="477"/>
      <c r="HXS508" s="477"/>
      <c r="HXT508" s="477"/>
      <c r="HXU508" s="477"/>
      <c r="HXV508" s="477"/>
      <c r="HXW508" s="477"/>
      <c r="HXX508" s="477"/>
      <c r="HXY508" s="477"/>
      <c r="HXZ508" s="477"/>
      <c r="HYA508" s="477"/>
      <c r="HYB508" s="477"/>
      <c r="HYC508" s="477"/>
      <c r="HYD508" s="477"/>
      <c r="HYE508" s="477"/>
      <c r="HYF508" s="477"/>
      <c r="HYG508" s="477"/>
      <c r="HYH508" s="477"/>
      <c r="HYI508" s="477"/>
      <c r="HYJ508" s="477"/>
      <c r="HYK508" s="477"/>
      <c r="HYL508" s="477"/>
      <c r="HYM508" s="477"/>
      <c r="HYN508" s="477"/>
      <c r="HYO508" s="477"/>
      <c r="HYP508" s="477"/>
      <c r="HYQ508" s="477"/>
      <c r="HYR508" s="477"/>
      <c r="HYS508" s="477"/>
      <c r="HYT508" s="477"/>
      <c r="HYU508" s="477"/>
      <c r="HYV508" s="477"/>
      <c r="HYW508" s="477"/>
      <c r="HYX508" s="477"/>
      <c r="HYY508" s="477"/>
      <c r="HYZ508" s="477"/>
      <c r="HZA508" s="477"/>
      <c r="HZB508" s="477"/>
      <c r="HZC508" s="477"/>
      <c r="HZD508" s="477"/>
      <c r="HZE508" s="477"/>
      <c r="HZF508" s="477"/>
      <c r="HZG508" s="477"/>
      <c r="HZH508" s="477"/>
      <c r="HZI508" s="477"/>
      <c r="HZJ508" s="477"/>
      <c r="HZK508" s="477"/>
      <c r="HZL508" s="477"/>
      <c r="HZM508" s="477"/>
      <c r="HZN508" s="477"/>
      <c r="HZO508" s="477"/>
      <c r="HZP508" s="477"/>
      <c r="HZQ508" s="477"/>
      <c r="HZR508" s="477"/>
      <c r="HZS508" s="477"/>
      <c r="HZT508" s="477"/>
      <c r="HZU508" s="477"/>
      <c r="HZV508" s="477"/>
      <c r="HZW508" s="477"/>
      <c r="HZX508" s="477"/>
      <c r="HZY508" s="477"/>
      <c r="HZZ508" s="477"/>
      <c r="IAA508" s="477"/>
      <c r="IAB508" s="477"/>
      <c r="IAC508" s="477"/>
      <c r="IAD508" s="477"/>
      <c r="IAE508" s="477"/>
      <c r="IAF508" s="477"/>
      <c r="IAG508" s="477"/>
      <c r="IAH508" s="477"/>
      <c r="IAI508" s="477"/>
      <c r="IAJ508" s="477"/>
      <c r="IAK508" s="477"/>
      <c r="IAL508" s="477"/>
      <c r="IAM508" s="477"/>
      <c r="IAN508" s="477"/>
      <c r="IAO508" s="477"/>
      <c r="IAP508" s="477"/>
      <c r="IAQ508" s="477"/>
      <c r="IAR508" s="477"/>
      <c r="IAS508" s="477"/>
      <c r="IAT508" s="477"/>
      <c r="IAU508" s="477"/>
      <c r="IAV508" s="477"/>
      <c r="IAW508" s="477"/>
      <c r="IAX508" s="477"/>
      <c r="IAY508" s="477"/>
      <c r="IAZ508" s="477"/>
      <c r="IBA508" s="477"/>
      <c r="IBB508" s="477"/>
      <c r="IBC508" s="477"/>
      <c r="IBD508" s="477"/>
      <c r="IBE508" s="477"/>
      <c r="IBF508" s="477"/>
      <c r="IBG508" s="477"/>
      <c r="IBH508" s="477"/>
      <c r="IBI508" s="477"/>
      <c r="IBJ508" s="477"/>
      <c r="IBK508" s="477"/>
      <c r="IBL508" s="477"/>
      <c r="IBM508" s="477"/>
      <c r="IBN508" s="477"/>
      <c r="IBO508" s="477"/>
      <c r="IBP508" s="477"/>
      <c r="IBQ508" s="477"/>
      <c r="IBR508" s="477"/>
      <c r="IBS508" s="477"/>
      <c r="IBT508" s="477"/>
      <c r="IBU508" s="477"/>
      <c r="IBV508" s="477"/>
      <c r="IBW508" s="477"/>
      <c r="IBX508" s="477"/>
      <c r="IBY508" s="477"/>
      <c r="IBZ508" s="477"/>
      <c r="ICA508" s="477"/>
      <c r="ICB508" s="477"/>
      <c r="ICC508" s="477"/>
      <c r="ICD508" s="477"/>
      <c r="ICE508" s="477"/>
      <c r="ICF508" s="477"/>
      <c r="ICG508" s="477"/>
      <c r="ICH508" s="477"/>
      <c r="ICI508" s="477"/>
      <c r="ICJ508" s="477"/>
      <c r="ICK508" s="477"/>
      <c r="ICL508" s="477"/>
      <c r="ICM508" s="477"/>
      <c r="ICN508" s="477"/>
      <c r="ICO508" s="477"/>
      <c r="ICP508" s="477"/>
      <c r="ICQ508" s="477"/>
      <c r="ICR508" s="477"/>
      <c r="ICS508" s="477"/>
      <c r="ICT508" s="477"/>
      <c r="ICU508" s="477"/>
      <c r="ICV508" s="477"/>
      <c r="ICW508" s="477"/>
      <c r="ICX508" s="477"/>
      <c r="ICY508" s="477"/>
      <c r="ICZ508" s="477"/>
      <c r="IDA508" s="477"/>
      <c r="IDB508" s="477"/>
      <c r="IDC508" s="477"/>
      <c r="IDD508" s="477"/>
      <c r="IDE508" s="477"/>
      <c r="IDF508" s="477"/>
      <c r="IDG508" s="477"/>
      <c r="IDH508" s="477"/>
      <c r="IDI508" s="477"/>
      <c r="IDJ508" s="477"/>
      <c r="IDK508" s="477"/>
      <c r="IDL508" s="477"/>
      <c r="IDM508" s="477"/>
      <c r="IDN508" s="477"/>
      <c r="IDO508" s="477"/>
      <c r="IDP508" s="477"/>
      <c r="IDQ508" s="477"/>
      <c r="IDR508" s="477"/>
      <c r="IDS508" s="477"/>
      <c r="IDT508" s="477"/>
      <c r="IDU508" s="477"/>
      <c r="IDV508" s="477"/>
      <c r="IDW508" s="477"/>
      <c r="IDX508" s="477"/>
      <c r="IDY508" s="477"/>
      <c r="IDZ508" s="477"/>
      <c r="IEA508" s="477"/>
      <c r="IEB508" s="477"/>
      <c r="IEC508" s="477"/>
      <c r="IED508" s="477"/>
      <c r="IEE508" s="477"/>
      <c r="IEF508" s="477"/>
      <c r="IEG508" s="477"/>
      <c r="IEH508" s="477"/>
      <c r="IEI508" s="477"/>
      <c r="IEJ508" s="477"/>
      <c r="IEK508" s="477"/>
      <c r="IEL508" s="477"/>
      <c r="IEM508" s="477"/>
      <c r="IEN508" s="477"/>
      <c r="IEO508" s="477"/>
      <c r="IEP508" s="477"/>
      <c r="IEQ508" s="477"/>
      <c r="IER508" s="477"/>
      <c r="IES508" s="477"/>
      <c r="IET508" s="477"/>
      <c r="IEU508" s="477"/>
      <c r="IEV508" s="477"/>
      <c r="IEW508" s="477"/>
      <c r="IEX508" s="477"/>
      <c r="IEY508" s="477"/>
      <c r="IEZ508" s="477"/>
      <c r="IFA508" s="477"/>
      <c r="IFB508" s="477"/>
      <c r="IFC508" s="477"/>
      <c r="IFD508" s="477"/>
      <c r="IFE508" s="477"/>
      <c r="IFF508" s="477"/>
      <c r="IFG508" s="477"/>
      <c r="IFH508" s="477"/>
      <c r="IFI508" s="477"/>
      <c r="IFJ508" s="477"/>
      <c r="IFK508" s="477"/>
      <c r="IFL508" s="477"/>
      <c r="IFM508" s="477"/>
      <c r="IFN508" s="477"/>
      <c r="IFO508" s="477"/>
      <c r="IFP508" s="477"/>
      <c r="IFQ508" s="477"/>
      <c r="IFR508" s="477"/>
      <c r="IFS508" s="477"/>
      <c r="IFT508" s="477"/>
      <c r="IFU508" s="477"/>
      <c r="IFV508" s="477"/>
      <c r="IFW508" s="477"/>
      <c r="IFX508" s="477"/>
      <c r="IFY508" s="477"/>
      <c r="IFZ508" s="477"/>
      <c r="IGA508" s="477"/>
      <c r="IGB508" s="477"/>
      <c r="IGC508" s="477"/>
      <c r="IGD508" s="477"/>
      <c r="IGE508" s="477"/>
      <c r="IGF508" s="477"/>
      <c r="IGG508" s="477"/>
      <c r="IGH508" s="477"/>
      <c r="IGI508" s="477"/>
      <c r="IGJ508" s="477"/>
      <c r="IGK508" s="477"/>
      <c r="IGL508" s="477"/>
      <c r="IGM508" s="477"/>
      <c r="IGN508" s="477"/>
      <c r="IGO508" s="477"/>
      <c r="IGP508" s="477"/>
      <c r="IGQ508" s="477"/>
      <c r="IGR508" s="477"/>
      <c r="IGS508" s="477"/>
      <c r="IGT508" s="477"/>
      <c r="IGU508" s="477"/>
      <c r="IGV508" s="477"/>
      <c r="IGW508" s="477"/>
      <c r="IGX508" s="477"/>
      <c r="IGY508" s="477"/>
      <c r="IGZ508" s="477"/>
      <c r="IHA508" s="477"/>
      <c r="IHB508" s="477"/>
      <c r="IHC508" s="477"/>
      <c r="IHD508" s="477"/>
      <c r="IHE508" s="477"/>
      <c r="IHF508" s="477"/>
      <c r="IHG508" s="477"/>
      <c r="IHH508" s="477"/>
      <c r="IHI508" s="477"/>
      <c r="IHJ508" s="477"/>
      <c r="IHK508" s="477"/>
      <c r="IHL508" s="477"/>
      <c r="IHM508" s="477"/>
      <c r="IHN508" s="477"/>
      <c r="IHO508" s="477"/>
      <c r="IHP508" s="477"/>
      <c r="IHQ508" s="477"/>
      <c r="IHR508" s="477"/>
      <c r="IHS508" s="477"/>
      <c r="IHT508" s="477"/>
      <c r="IHU508" s="477"/>
      <c r="IHV508" s="477"/>
      <c r="IHW508" s="477"/>
      <c r="IHX508" s="477"/>
      <c r="IHY508" s="477"/>
      <c r="IHZ508" s="477"/>
      <c r="IIA508" s="477"/>
      <c r="IIB508" s="477"/>
      <c r="IIC508" s="477"/>
      <c r="IID508" s="477"/>
      <c r="IIE508" s="477"/>
      <c r="IIF508" s="477"/>
      <c r="IIG508" s="477"/>
      <c r="IIH508" s="477"/>
      <c r="III508" s="477"/>
      <c r="IIJ508" s="477"/>
      <c r="IIK508" s="477"/>
      <c r="IIL508" s="477"/>
      <c r="IIM508" s="477"/>
      <c r="IIN508" s="477"/>
      <c r="IIO508" s="477"/>
      <c r="IIP508" s="477"/>
      <c r="IIQ508" s="477"/>
      <c r="IIR508" s="477"/>
      <c r="IIS508" s="477"/>
      <c r="IIT508" s="477"/>
      <c r="IIU508" s="477"/>
      <c r="IIV508" s="477"/>
      <c r="IIW508" s="477"/>
      <c r="IIX508" s="477"/>
      <c r="IIY508" s="477"/>
      <c r="IIZ508" s="477"/>
      <c r="IJA508" s="477"/>
      <c r="IJB508" s="477"/>
      <c r="IJC508" s="477"/>
      <c r="IJD508" s="477"/>
      <c r="IJE508" s="477"/>
      <c r="IJF508" s="477"/>
      <c r="IJG508" s="477"/>
      <c r="IJH508" s="477"/>
      <c r="IJI508" s="477"/>
      <c r="IJJ508" s="477"/>
      <c r="IJK508" s="477"/>
      <c r="IJL508" s="477"/>
      <c r="IJM508" s="477"/>
      <c r="IJN508" s="477"/>
      <c r="IJO508" s="477"/>
      <c r="IJP508" s="477"/>
      <c r="IJQ508" s="477"/>
      <c r="IJR508" s="477"/>
      <c r="IJS508" s="477"/>
      <c r="IJT508" s="477"/>
      <c r="IJU508" s="477"/>
      <c r="IJV508" s="477"/>
      <c r="IJW508" s="477"/>
      <c r="IJX508" s="477"/>
      <c r="IJY508" s="477"/>
      <c r="IJZ508" s="477"/>
      <c r="IKA508" s="477"/>
      <c r="IKB508" s="477"/>
      <c r="IKC508" s="477"/>
      <c r="IKD508" s="477"/>
      <c r="IKE508" s="477"/>
      <c r="IKF508" s="477"/>
      <c r="IKG508" s="477"/>
      <c r="IKH508" s="477"/>
      <c r="IKI508" s="477"/>
      <c r="IKJ508" s="477"/>
      <c r="IKK508" s="477"/>
      <c r="IKL508" s="477"/>
      <c r="IKM508" s="477"/>
      <c r="IKN508" s="477"/>
      <c r="IKO508" s="477"/>
      <c r="IKP508" s="477"/>
      <c r="IKQ508" s="477"/>
      <c r="IKR508" s="477"/>
      <c r="IKS508" s="477"/>
      <c r="IKT508" s="477"/>
      <c r="IKU508" s="477"/>
      <c r="IKV508" s="477"/>
      <c r="IKW508" s="477"/>
      <c r="IKX508" s="477"/>
      <c r="IKY508" s="477"/>
      <c r="IKZ508" s="477"/>
      <c r="ILA508" s="477"/>
      <c r="ILB508" s="477"/>
      <c r="ILC508" s="477"/>
      <c r="ILD508" s="477"/>
      <c r="ILE508" s="477"/>
      <c r="ILF508" s="477"/>
      <c r="ILG508" s="477"/>
      <c r="ILH508" s="477"/>
      <c r="ILI508" s="477"/>
      <c r="ILJ508" s="477"/>
      <c r="ILK508" s="477"/>
      <c r="ILL508" s="477"/>
      <c r="ILM508" s="477"/>
      <c r="ILN508" s="477"/>
      <c r="ILO508" s="477"/>
      <c r="ILP508" s="477"/>
      <c r="ILQ508" s="477"/>
      <c r="ILR508" s="477"/>
      <c r="ILS508" s="477"/>
      <c r="ILT508" s="477"/>
      <c r="ILU508" s="477"/>
      <c r="ILV508" s="477"/>
      <c r="ILW508" s="477"/>
      <c r="ILX508" s="477"/>
      <c r="ILY508" s="477"/>
      <c r="ILZ508" s="477"/>
      <c r="IMA508" s="477"/>
      <c r="IMB508" s="477"/>
      <c r="IMC508" s="477"/>
      <c r="IMD508" s="477"/>
      <c r="IME508" s="477"/>
      <c r="IMF508" s="477"/>
      <c r="IMG508" s="477"/>
      <c r="IMH508" s="477"/>
      <c r="IMI508" s="477"/>
      <c r="IMJ508" s="477"/>
      <c r="IMK508" s="477"/>
      <c r="IML508" s="477"/>
      <c r="IMM508" s="477"/>
      <c r="IMN508" s="477"/>
      <c r="IMO508" s="477"/>
      <c r="IMP508" s="477"/>
      <c r="IMQ508" s="477"/>
      <c r="IMR508" s="477"/>
      <c r="IMS508" s="477"/>
      <c r="IMT508" s="477"/>
      <c r="IMU508" s="477"/>
      <c r="IMV508" s="477"/>
      <c r="IMW508" s="477"/>
      <c r="IMX508" s="477"/>
      <c r="IMY508" s="477"/>
      <c r="IMZ508" s="477"/>
      <c r="INA508" s="477"/>
      <c r="INB508" s="477"/>
      <c r="INC508" s="477"/>
      <c r="IND508" s="477"/>
      <c r="INE508" s="477"/>
      <c r="INF508" s="477"/>
      <c r="ING508" s="477"/>
      <c r="INH508" s="477"/>
      <c r="INI508" s="477"/>
      <c r="INJ508" s="477"/>
      <c r="INK508" s="477"/>
      <c r="INL508" s="477"/>
      <c r="INM508" s="477"/>
      <c r="INN508" s="477"/>
      <c r="INO508" s="477"/>
      <c r="INP508" s="477"/>
      <c r="INQ508" s="477"/>
      <c r="INR508" s="477"/>
      <c r="INS508" s="477"/>
      <c r="INT508" s="477"/>
      <c r="INU508" s="477"/>
      <c r="INV508" s="477"/>
      <c r="INW508" s="477"/>
      <c r="INX508" s="477"/>
      <c r="INY508" s="477"/>
      <c r="INZ508" s="477"/>
      <c r="IOA508" s="477"/>
      <c r="IOB508" s="477"/>
      <c r="IOC508" s="477"/>
      <c r="IOD508" s="477"/>
      <c r="IOE508" s="477"/>
      <c r="IOF508" s="477"/>
      <c r="IOG508" s="477"/>
      <c r="IOH508" s="477"/>
      <c r="IOI508" s="477"/>
      <c r="IOJ508" s="477"/>
      <c r="IOK508" s="477"/>
      <c r="IOL508" s="477"/>
      <c r="IOM508" s="477"/>
      <c r="ION508" s="477"/>
      <c r="IOO508" s="477"/>
      <c r="IOP508" s="477"/>
      <c r="IOQ508" s="477"/>
      <c r="IOR508" s="477"/>
      <c r="IOS508" s="477"/>
      <c r="IOT508" s="477"/>
      <c r="IOU508" s="477"/>
      <c r="IOV508" s="477"/>
      <c r="IOW508" s="477"/>
      <c r="IOX508" s="477"/>
      <c r="IOY508" s="477"/>
      <c r="IOZ508" s="477"/>
      <c r="IPA508" s="477"/>
      <c r="IPB508" s="477"/>
      <c r="IPC508" s="477"/>
      <c r="IPD508" s="477"/>
      <c r="IPE508" s="477"/>
      <c r="IPF508" s="477"/>
      <c r="IPG508" s="477"/>
      <c r="IPH508" s="477"/>
      <c r="IPI508" s="477"/>
      <c r="IPJ508" s="477"/>
      <c r="IPK508" s="477"/>
      <c r="IPL508" s="477"/>
      <c r="IPM508" s="477"/>
      <c r="IPN508" s="477"/>
      <c r="IPO508" s="477"/>
      <c r="IPP508" s="477"/>
      <c r="IPQ508" s="477"/>
      <c r="IPR508" s="477"/>
      <c r="IPS508" s="477"/>
      <c r="IPT508" s="477"/>
      <c r="IPU508" s="477"/>
      <c r="IPV508" s="477"/>
      <c r="IPW508" s="477"/>
      <c r="IPX508" s="477"/>
      <c r="IPY508" s="477"/>
      <c r="IPZ508" s="477"/>
      <c r="IQA508" s="477"/>
      <c r="IQB508" s="477"/>
      <c r="IQC508" s="477"/>
      <c r="IQD508" s="477"/>
      <c r="IQE508" s="477"/>
      <c r="IQF508" s="477"/>
      <c r="IQG508" s="477"/>
      <c r="IQH508" s="477"/>
      <c r="IQI508" s="477"/>
      <c r="IQJ508" s="477"/>
      <c r="IQK508" s="477"/>
      <c r="IQL508" s="477"/>
      <c r="IQM508" s="477"/>
      <c r="IQN508" s="477"/>
      <c r="IQO508" s="477"/>
      <c r="IQP508" s="477"/>
      <c r="IQQ508" s="477"/>
      <c r="IQR508" s="477"/>
      <c r="IQS508" s="477"/>
      <c r="IQT508" s="477"/>
      <c r="IQU508" s="477"/>
      <c r="IQV508" s="477"/>
      <c r="IQW508" s="477"/>
      <c r="IQX508" s="477"/>
      <c r="IQY508" s="477"/>
      <c r="IQZ508" s="477"/>
      <c r="IRA508" s="477"/>
      <c r="IRB508" s="477"/>
      <c r="IRC508" s="477"/>
      <c r="IRD508" s="477"/>
      <c r="IRE508" s="477"/>
      <c r="IRF508" s="477"/>
      <c r="IRG508" s="477"/>
      <c r="IRH508" s="477"/>
      <c r="IRI508" s="477"/>
      <c r="IRJ508" s="477"/>
      <c r="IRK508" s="477"/>
      <c r="IRL508" s="477"/>
      <c r="IRM508" s="477"/>
      <c r="IRN508" s="477"/>
      <c r="IRO508" s="477"/>
      <c r="IRP508" s="477"/>
      <c r="IRQ508" s="477"/>
      <c r="IRR508" s="477"/>
      <c r="IRS508" s="477"/>
      <c r="IRT508" s="477"/>
      <c r="IRU508" s="477"/>
      <c r="IRV508" s="477"/>
      <c r="IRW508" s="477"/>
      <c r="IRX508" s="477"/>
      <c r="IRY508" s="477"/>
      <c r="IRZ508" s="477"/>
      <c r="ISA508" s="477"/>
      <c r="ISB508" s="477"/>
      <c r="ISC508" s="477"/>
      <c r="ISD508" s="477"/>
      <c r="ISE508" s="477"/>
      <c r="ISF508" s="477"/>
      <c r="ISG508" s="477"/>
      <c r="ISH508" s="477"/>
      <c r="ISI508" s="477"/>
      <c r="ISJ508" s="477"/>
      <c r="ISK508" s="477"/>
      <c r="ISL508" s="477"/>
      <c r="ISM508" s="477"/>
      <c r="ISN508" s="477"/>
      <c r="ISO508" s="477"/>
      <c r="ISP508" s="477"/>
      <c r="ISQ508" s="477"/>
      <c r="ISR508" s="477"/>
      <c r="ISS508" s="477"/>
      <c r="IST508" s="477"/>
      <c r="ISU508" s="477"/>
      <c r="ISV508" s="477"/>
      <c r="ISW508" s="477"/>
      <c r="ISX508" s="477"/>
      <c r="ISY508" s="477"/>
      <c r="ISZ508" s="477"/>
      <c r="ITA508" s="477"/>
      <c r="ITB508" s="477"/>
      <c r="ITC508" s="477"/>
      <c r="ITD508" s="477"/>
      <c r="ITE508" s="477"/>
      <c r="ITF508" s="477"/>
      <c r="ITG508" s="477"/>
      <c r="ITH508" s="477"/>
      <c r="ITI508" s="477"/>
      <c r="ITJ508" s="477"/>
      <c r="ITK508" s="477"/>
      <c r="ITL508" s="477"/>
      <c r="ITM508" s="477"/>
      <c r="ITN508" s="477"/>
      <c r="ITO508" s="477"/>
      <c r="ITP508" s="477"/>
      <c r="ITQ508" s="477"/>
      <c r="ITR508" s="477"/>
      <c r="ITS508" s="477"/>
      <c r="ITT508" s="477"/>
      <c r="ITU508" s="477"/>
      <c r="ITV508" s="477"/>
      <c r="ITW508" s="477"/>
      <c r="ITX508" s="477"/>
      <c r="ITY508" s="477"/>
      <c r="ITZ508" s="477"/>
      <c r="IUA508" s="477"/>
      <c r="IUB508" s="477"/>
      <c r="IUC508" s="477"/>
      <c r="IUD508" s="477"/>
      <c r="IUE508" s="477"/>
      <c r="IUF508" s="477"/>
      <c r="IUG508" s="477"/>
      <c r="IUH508" s="477"/>
      <c r="IUI508" s="477"/>
      <c r="IUJ508" s="477"/>
      <c r="IUK508" s="477"/>
      <c r="IUL508" s="477"/>
      <c r="IUM508" s="477"/>
      <c r="IUN508" s="477"/>
      <c r="IUO508" s="477"/>
      <c r="IUP508" s="477"/>
      <c r="IUQ508" s="477"/>
      <c r="IUR508" s="477"/>
      <c r="IUS508" s="477"/>
      <c r="IUT508" s="477"/>
      <c r="IUU508" s="477"/>
      <c r="IUV508" s="477"/>
      <c r="IUW508" s="477"/>
      <c r="IUX508" s="477"/>
      <c r="IUY508" s="477"/>
      <c r="IUZ508" s="477"/>
      <c r="IVA508" s="477"/>
      <c r="IVB508" s="477"/>
      <c r="IVC508" s="477"/>
      <c r="IVD508" s="477"/>
      <c r="IVE508" s="477"/>
      <c r="IVF508" s="477"/>
      <c r="IVG508" s="477"/>
      <c r="IVH508" s="477"/>
      <c r="IVI508" s="477"/>
      <c r="IVJ508" s="477"/>
      <c r="IVK508" s="477"/>
      <c r="IVL508" s="477"/>
      <c r="IVM508" s="477"/>
      <c r="IVN508" s="477"/>
      <c r="IVO508" s="477"/>
      <c r="IVP508" s="477"/>
      <c r="IVQ508" s="477"/>
      <c r="IVR508" s="477"/>
      <c r="IVS508" s="477"/>
      <c r="IVT508" s="477"/>
      <c r="IVU508" s="477"/>
      <c r="IVV508" s="477"/>
      <c r="IVW508" s="477"/>
      <c r="IVX508" s="477"/>
      <c r="IVY508" s="477"/>
      <c r="IVZ508" s="477"/>
      <c r="IWA508" s="477"/>
      <c r="IWB508" s="477"/>
      <c r="IWC508" s="477"/>
      <c r="IWD508" s="477"/>
      <c r="IWE508" s="477"/>
      <c r="IWF508" s="477"/>
      <c r="IWG508" s="477"/>
      <c r="IWH508" s="477"/>
      <c r="IWI508" s="477"/>
      <c r="IWJ508" s="477"/>
      <c r="IWK508" s="477"/>
      <c r="IWL508" s="477"/>
      <c r="IWM508" s="477"/>
      <c r="IWN508" s="477"/>
      <c r="IWO508" s="477"/>
      <c r="IWP508" s="477"/>
      <c r="IWQ508" s="477"/>
      <c r="IWR508" s="477"/>
      <c r="IWS508" s="477"/>
      <c r="IWT508" s="477"/>
      <c r="IWU508" s="477"/>
      <c r="IWV508" s="477"/>
      <c r="IWW508" s="477"/>
      <c r="IWX508" s="477"/>
      <c r="IWY508" s="477"/>
      <c r="IWZ508" s="477"/>
      <c r="IXA508" s="477"/>
      <c r="IXB508" s="477"/>
      <c r="IXC508" s="477"/>
      <c r="IXD508" s="477"/>
      <c r="IXE508" s="477"/>
      <c r="IXF508" s="477"/>
      <c r="IXG508" s="477"/>
      <c r="IXH508" s="477"/>
      <c r="IXI508" s="477"/>
      <c r="IXJ508" s="477"/>
      <c r="IXK508" s="477"/>
      <c r="IXL508" s="477"/>
      <c r="IXM508" s="477"/>
      <c r="IXN508" s="477"/>
      <c r="IXO508" s="477"/>
      <c r="IXP508" s="477"/>
      <c r="IXQ508" s="477"/>
      <c r="IXR508" s="477"/>
      <c r="IXS508" s="477"/>
      <c r="IXT508" s="477"/>
      <c r="IXU508" s="477"/>
      <c r="IXV508" s="477"/>
      <c r="IXW508" s="477"/>
      <c r="IXX508" s="477"/>
      <c r="IXY508" s="477"/>
      <c r="IXZ508" s="477"/>
      <c r="IYA508" s="477"/>
      <c r="IYB508" s="477"/>
      <c r="IYC508" s="477"/>
      <c r="IYD508" s="477"/>
      <c r="IYE508" s="477"/>
      <c r="IYF508" s="477"/>
      <c r="IYG508" s="477"/>
      <c r="IYH508" s="477"/>
      <c r="IYI508" s="477"/>
      <c r="IYJ508" s="477"/>
      <c r="IYK508" s="477"/>
      <c r="IYL508" s="477"/>
      <c r="IYM508" s="477"/>
      <c r="IYN508" s="477"/>
      <c r="IYO508" s="477"/>
      <c r="IYP508" s="477"/>
      <c r="IYQ508" s="477"/>
      <c r="IYR508" s="477"/>
      <c r="IYS508" s="477"/>
      <c r="IYT508" s="477"/>
      <c r="IYU508" s="477"/>
      <c r="IYV508" s="477"/>
      <c r="IYW508" s="477"/>
      <c r="IYX508" s="477"/>
      <c r="IYY508" s="477"/>
      <c r="IYZ508" s="477"/>
      <c r="IZA508" s="477"/>
      <c r="IZB508" s="477"/>
      <c r="IZC508" s="477"/>
      <c r="IZD508" s="477"/>
      <c r="IZE508" s="477"/>
      <c r="IZF508" s="477"/>
      <c r="IZG508" s="477"/>
      <c r="IZH508" s="477"/>
      <c r="IZI508" s="477"/>
      <c r="IZJ508" s="477"/>
      <c r="IZK508" s="477"/>
      <c r="IZL508" s="477"/>
      <c r="IZM508" s="477"/>
      <c r="IZN508" s="477"/>
      <c r="IZO508" s="477"/>
      <c r="IZP508" s="477"/>
      <c r="IZQ508" s="477"/>
      <c r="IZR508" s="477"/>
      <c r="IZS508" s="477"/>
      <c r="IZT508" s="477"/>
      <c r="IZU508" s="477"/>
      <c r="IZV508" s="477"/>
      <c r="IZW508" s="477"/>
      <c r="IZX508" s="477"/>
      <c r="IZY508" s="477"/>
      <c r="IZZ508" s="477"/>
      <c r="JAA508" s="477"/>
      <c r="JAB508" s="477"/>
      <c r="JAC508" s="477"/>
      <c r="JAD508" s="477"/>
      <c r="JAE508" s="477"/>
      <c r="JAF508" s="477"/>
      <c r="JAG508" s="477"/>
      <c r="JAH508" s="477"/>
      <c r="JAI508" s="477"/>
      <c r="JAJ508" s="477"/>
      <c r="JAK508" s="477"/>
      <c r="JAL508" s="477"/>
      <c r="JAM508" s="477"/>
      <c r="JAN508" s="477"/>
      <c r="JAO508" s="477"/>
      <c r="JAP508" s="477"/>
      <c r="JAQ508" s="477"/>
      <c r="JAR508" s="477"/>
      <c r="JAS508" s="477"/>
      <c r="JAT508" s="477"/>
      <c r="JAU508" s="477"/>
      <c r="JAV508" s="477"/>
      <c r="JAW508" s="477"/>
      <c r="JAX508" s="477"/>
      <c r="JAY508" s="477"/>
      <c r="JAZ508" s="477"/>
      <c r="JBA508" s="477"/>
      <c r="JBB508" s="477"/>
      <c r="JBC508" s="477"/>
      <c r="JBD508" s="477"/>
      <c r="JBE508" s="477"/>
      <c r="JBF508" s="477"/>
      <c r="JBG508" s="477"/>
      <c r="JBH508" s="477"/>
      <c r="JBI508" s="477"/>
      <c r="JBJ508" s="477"/>
      <c r="JBK508" s="477"/>
      <c r="JBL508" s="477"/>
      <c r="JBM508" s="477"/>
      <c r="JBN508" s="477"/>
      <c r="JBO508" s="477"/>
      <c r="JBP508" s="477"/>
      <c r="JBQ508" s="477"/>
      <c r="JBR508" s="477"/>
      <c r="JBS508" s="477"/>
      <c r="JBT508" s="477"/>
      <c r="JBU508" s="477"/>
      <c r="JBV508" s="477"/>
      <c r="JBW508" s="477"/>
      <c r="JBX508" s="477"/>
      <c r="JBY508" s="477"/>
      <c r="JBZ508" s="477"/>
      <c r="JCA508" s="477"/>
      <c r="JCB508" s="477"/>
      <c r="JCC508" s="477"/>
      <c r="JCD508" s="477"/>
      <c r="JCE508" s="477"/>
      <c r="JCF508" s="477"/>
      <c r="JCG508" s="477"/>
      <c r="JCH508" s="477"/>
      <c r="JCI508" s="477"/>
      <c r="JCJ508" s="477"/>
      <c r="JCK508" s="477"/>
      <c r="JCL508" s="477"/>
      <c r="JCM508" s="477"/>
      <c r="JCN508" s="477"/>
      <c r="JCO508" s="477"/>
      <c r="JCP508" s="477"/>
      <c r="JCQ508" s="477"/>
      <c r="JCR508" s="477"/>
      <c r="JCS508" s="477"/>
      <c r="JCT508" s="477"/>
      <c r="JCU508" s="477"/>
      <c r="JCV508" s="477"/>
      <c r="JCW508" s="477"/>
      <c r="JCX508" s="477"/>
      <c r="JCY508" s="477"/>
      <c r="JCZ508" s="477"/>
      <c r="JDA508" s="477"/>
      <c r="JDB508" s="477"/>
      <c r="JDC508" s="477"/>
      <c r="JDD508" s="477"/>
      <c r="JDE508" s="477"/>
      <c r="JDF508" s="477"/>
      <c r="JDG508" s="477"/>
      <c r="JDH508" s="477"/>
      <c r="JDI508" s="477"/>
      <c r="JDJ508" s="477"/>
      <c r="JDK508" s="477"/>
      <c r="JDL508" s="477"/>
      <c r="JDM508" s="477"/>
      <c r="JDN508" s="477"/>
      <c r="JDO508" s="477"/>
      <c r="JDP508" s="477"/>
      <c r="JDQ508" s="477"/>
      <c r="JDR508" s="477"/>
      <c r="JDS508" s="477"/>
      <c r="JDT508" s="477"/>
      <c r="JDU508" s="477"/>
      <c r="JDV508" s="477"/>
      <c r="JDW508" s="477"/>
      <c r="JDX508" s="477"/>
      <c r="JDY508" s="477"/>
      <c r="JDZ508" s="477"/>
      <c r="JEA508" s="477"/>
      <c r="JEB508" s="477"/>
      <c r="JEC508" s="477"/>
      <c r="JED508" s="477"/>
      <c r="JEE508" s="477"/>
      <c r="JEF508" s="477"/>
      <c r="JEG508" s="477"/>
      <c r="JEH508" s="477"/>
      <c r="JEI508" s="477"/>
      <c r="JEJ508" s="477"/>
      <c r="JEK508" s="477"/>
      <c r="JEL508" s="477"/>
      <c r="JEM508" s="477"/>
      <c r="JEN508" s="477"/>
      <c r="JEO508" s="477"/>
      <c r="JEP508" s="477"/>
      <c r="JEQ508" s="477"/>
      <c r="JER508" s="477"/>
      <c r="JES508" s="477"/>
      <c r="JET508" s="477"/>
      <c r="JEU508" s="477"/>
      <c r="JEV508" s="477"/>
      <c r="JEW508" s="477"/>
      <c r="JEX508" s="477"/>
      <c r="JEY508" s="477"/>
      <c r="JEZ508" s="477"/>
      <c r="JFA508" s="477"/>
      <c r="JFB508" s="477"/>
      <c r="JFC508" s="477"/>
      <c r="JFD508" s="477"/>
      <c r="JFE508" s="477"/>
      <c r="JFF508" s="477"/>
      <c r="JFG508" s="477"/>
      <c r="JFH508" s="477"/>
      <c r="JFI508" s="477"/>
      <c r="JFJ508" s="477"/>
      <c r="JFK508" s="477"/>
      <c r="JFL508" s="477"/>
      <c r="JFM508" s="477"/>
      <c r="JFN508" s="477"/>
      <c r="JFO508" s="477"/>
      <c r="JFP508" s="477"/>
      <c r="JFQ508" s="477"/>
      <c r="JFR508" s="477"/>
      <c r="JFS508" s="477"/>
      <c r="JFT508" s="477"/>
      <c r="JFU508" s="477"/>
      <c r="JFV508" s="477"/>
      <c r="JFW508" s="477"/>
      <c r="JFX508" s="477"/>
      <c r="JFY508" s="477"/>
      <c r="JFZ508" s="477"/>
      <c r="JGA508" s="477"/>
      <c r="JGB508" s="477"/>
      <c r="JGC508" s="477"/>
      <c r="JGD508" s="477"/>
      <c r="JGE508" s="477"/>
      <c r="JGF508" s="477"/>
      <c r="JGG508" s="477"/>
      <c r="JGH508" s="477"/>
      <c r="JGI508" s="477"/>
      <c r="JGJ508" s="477"/>
      <c r="JGK508" s="477"/>
      <c r="JGL508" s="477"/>
      <c r="JGM508" s="477"/>
      <c r="JGN508" s="477"/>
      <c r="JGO508" s="477"/>
      <c r="JGP508" s="477"/>
      <c r="JGQ508" s="477"/>
      <c r="JGR508" s="477"/>
      <c r="JGS508" s="477"/>
      <c r="JGT508" s="477"/>
      <c r="JGU508" s="477"/>
      <c r="JGV508" s="477"/>
      <c r="JGW508" s="477"/>
      <c r="JGX508" s="477"/>
      <c r="JGY508" s="477"/>
      <c r="JGZ508" s="477"/>
      <c r="JHA508" s="477"/>
      <c r="JHB508" s="477"/>
      <c r="JHC508" s="477"/>
      <c r="JHD508" s="477"/>
      <c r="JHE508" s="477"/>
      <c r="JHF508" s="477"/>
      <c r="JHG508" s="477"/>
      <c r="JHH508" s="477"/>
      <c r="JHI508" s="477"/>
      <c r="JHJ508" s="477"/>
      <c r="JHK508" s="477"/>
      <c r="JHL508" s="477"/>
      <c r="JHM508" s="477"/>
      <c r="JHN508" s="477"/>
      <c r="JHO508" s="477"/>
      <c r="JHP508" s="477"/>
      <c r="JHQ508" s="477"/>
      <c r="JHR508" s="477"/>
      <c r="JHS508" s="477"/>
      <c r="JHT508" s="477"/>
      <c r="JHU508" s="477"/>
      <c r="JHV508" s="477"/>
      <c r="JHW508" s="477"/>
      <c r="JHX508" s="477"/>
      <c r="JHY508" s="477"/>
      <c r="JHZ508" s="477"/>
      <c r="JIA508" s="477"/>
      <c r="JIB508" s="477"/>
      <c r="JIC508" s="477"/>
      <c r="JID508" s="477"/>
      <c r="JIE508" s="477"/>
      <c r="JIF508" s="477"/>
      <c r="JIG508" s="477"/>
      <c r="JIH508" s="477"/>
      <c r="JII508" s="477"/>
      <c r="JIJ508" s="477"/>
      <c r="JIK508" s="477"/>
      <c r="JIL508" s="477"/>
      <c r="JIM508" s="477"/>
      <c r="JIN508" s="477"/>
      <c r="JIO508" s="477"/>
      <c r="JIP508" s="477"/>
      <c r="JIQ508" s="477"/>
      <c r="JIR508" s="477"/>
      <c r="JIS508" s="477"/>
      <c r="JIT508" s="477"/>
      <c r="JIU508" s="477"/>
      <c r="JIV508" s="477"/>
      <c r="JIW508" s="477"/>
      <c r="JIX508" s="477"/>
      <c r="JIY508" s="477"/>
      <c r="JIZ508" s="477"/>
      <c r="JJA508" s="477"/>
      <c r="JJB508" s="477"/>
      <c r="JJC508" s="477"/>
      <c r="JJD508" s="477"/>
      <c r="JJE508" s="477"/>
      <c r="JJF508" s="477"/>
      <c r="JJG508" s="477"/>
      <c r="JJH508" s="477"/>
      <c r="JJI508" s="477"/>
      <c r="JJJ508" s="477"/>
      <c r="JJK508" s="477"/>
      <c r="JJL508" s="477"/>
      <c r="JJM508" s="477"/>
      <c r="JJN508" s="477"/>
      <c r="JJO508" s="477"/>
      <c r="JJP508" s="477"/>
      <c r="JJQ508" s="477"/>
      <c r="JJR508" s="477"/>
      <c r="JJS508" s="477"/>
      <c r="JJT508" s="477"/>
      <c r="JJU508" s="477"/>
      <c r="JJV508" s="477"/>
      <c r="JJW508" s="477"/>
      <c r="JJX508" s="477"/>
      <c r="JJY508" s="477"/>
      <c r="JJZ508" s="477"/>
      <c r="JKA508" s="477"/>
      <c r="JKB508" s="477"/>
      <c r="JKC508" s="477"/>
      <c r="JKD508" s="477"/>
      <c r="JKE508" s="477"/>
      <c r="JKF508" s="477"/>
      <c r="JKG508" s="477"/>
      <c r="JKH508" s="477"/>
      <c r="JKI508" s="477"/>
      <c r="JKJ508" s="477"/>
      <c r="JKK508" s="477"/>
      <c r="JKL508" s="477"/>
      <c r="JKM508" s="477"/>
      <c r="JKN508" s="477"/>
      <c r="JKO508" s="477"/>
      <c r="JKP508" s="477"/>
      <c r="JKQ508" s="477"/>
      <c r="JKR508" s="477"/>
      <c r="JKS508" s="477"/>
      <c r="JKT508" s="477"/>
      <c r="JKU508" s="477"/>
      <c r="JKV508" s="477"/>
      <c r="JKW508" s="477"/>
      <c r="JKX508" s="477"/>
      <c r="JKY508" s="477"/>
      <c r="JKZ508" s="477"/>
      <c r="JLA508" s="477"/>
      <c r="JLB508" s="477"/>
      <c r="JLC508" s="477"/>
      <c r="JLD508" s="477"/>
      <c r="JLE508" s="477"/>
      <c r="JLF508" s="477"/>
      <c r="JLG508" s="477"/>
      <c r="JLH508" s="477"/>
      <c r="JLI508" s="477"/>
      <c r="JLJ508" s="477"/>
      <c r="JLK508" s="477"/>
      <c r="JLL508" s="477"/>
      <c r="JLM508" s="477"/>
      <c r="JLN508" s="477"/>
      <c r="JLO508" s="477"/>
      <c r="JLP508" s="477"/>
      <c r="JLQ508" s="477"/>
      <c r="JLR508" s="477"/>
      <c r="JLS508" s="477"/>
      <c r="JLT508" s="477"/>
      <c r="JLU508" s="477"/>
      <c r="JLV508" s="477"/>
      <c r="JLW508" s="477"/>
      <c r="JLX508" s="477"/>
      <c r="JLY508" s="477"/>
      <c r="JLZ508" s="477"/>
      <c r="JMA508" s="477"/>
      <c r="JMB508" s="477"/>
      <c r="JMC508" s="477"/>
      <c r="JMD508" s="477"/>
      <c r="JME508" s="477"/>
      <c r="JMF508" s="477"/>
      <c r="JMG508" s="477"/>
      <c r="JMH508" s="477"/>
      <c r="JMI508" s="477"/>
      <c r="JMJ508" s="477"/>
      <c r="JMK508" s="477"/>
      <c r="JML508" s="477"/>
      <c r="JMM508" s="477"/>
      <c r="JMN508" s="477"/>
      <c r="JMO508" s="477"/>
      <c r="JMP508" s="477"/>
      <c r="JMQ508" s="477"/>
      <c r="JMR508" s="477"/>
      <c r="JMS508" s="477"/>
      <c r="JMT508" s="477"/>
      <c r="JMU508" s="477"/>
      <c r="JMV508" s="477"/>
      <c r="JMW508" s="477"/>
      <c r="JMX508" s="477"/>
      <c r="JMY508" s="477"/>
      <c r="JMZ508" s="477"/>
      <c r="JNA508" s="477"/>
      <c r="JNB508" s="477"/>
      <c r="JNC508" s="477"/>
      <c r="JND508" s="477"/>
      <c r="JNE508" s="477"/>
      <c r="JNF508" s="477"/>
      <c r="JNG508" s="477"/>
      <c r="JNH508" s="477"/>
      <c r="JNI508" s="477"/>
      <c r="JNJ508" s="477"/>
      <c r="JNK508" s="477"/>
      <c r="JNL508" s="477"/>
      <c r="JNM508" s="477"/>
      <c r="JNN508" s="477"/>
      <c r="JNO508" s="477"/>
      <c r="JNP508" s="477"/>
      <c r="JNQ508" s="477"/>
      <c r="JNR508" s="477"/>
      <c r="JNS508" s="477"/>
      <c r="JNT508" s="477"/>
      <c r="JNU508" s="477"/>
      <c r="JNV508" s="477"/>
      <c r="JNW508" s="477"/>
      <c r="JNX508" s="477"/>
      <c r="JNY508" s="477"/>
      <c r="JNZ508" s="477"/>
      <c r="JOA508" s="477"/>
      <c r="JOB508" s="477"/>
      <c r="JOC508" s="477"/>
      <c r="JOD508" s="477"/>
      <c r="JOE508" s="477"/>
      <c r="JOF508" s="477"/>
      <c r="JOG508" s="477"/>
      <c r="JOH508" s="477"/>
      <c r="JOI508" s="477"/>
      <c r="JOJ508" s="477"/>
      <c r="JOK508" s="477"/>
      <c r="JOL508" s="477"/>
      <c r="JOM508" s="477"/>
      <c r="JON508" s="477"/>
      <c r="JOO508" s="477"/>
      <c r="JOP508" s="477"/>
      <c r="JOQ508" s="477"/>
      <c r="JOR508" s="477"/>
      <c r="JOS508" s="477"/>
      <c r="JOT508" s="477"/>
      <c r="JOU508" s="477"/>
      <c r="JOV508" s="477"/>
      <c r="JOW508" s="477"/>
      <c r="JOX508" s="477"/>
      <c r="JOY508" s="477"/>
      <c r="JOZ508" s="477"/>
      <c r="JPA508" s="477"/>
      <c r="JPB508" s="477"/>
      <c r="JPC508" s="477"/>
      <c r="JPD508" s="477"/>
      <c r="JPE508" s="477"/>
      <c r="JPF508" s="477"/>
      <c r="JPG508" s="477"/>
      <c r="JPH508" s="477"/>
      <c r="JPI508" s="477"/>
      <c r="JPJ508" s="477"/>
      <c r="JPK508" s="477"/>
      <c r="JPL508" s="477"/>
      <c r="JPM508" s="477"/>
      <c r="JPN508" s="477"/>
      <c r="JPO508" s="477"/>
      <c r="JPP508" s="477"/>
      <c r="JPQ508" s="477"/>
      <c r="JPR508" s="477"/>
      <c r="JPS508" s="477"/>
      <c r="JPT508" s="477"/>
      <c r="JPU508" s="477"/>
      <c r="JPV508" s="477"/>
      <c r="JPW508" s="477"/>
      <c r="JPX508" s="477"/>
      <c r="JPY508" s="477"/>
      <c r="JPZ508" s="477"/>
      <c r="JQA508" s="477"/>
      <c r="JQB508" s="477"/>
      <c r="JQC508" s="477"/>
      <c r="JQD508" s="477"/>
      <c r="JQE508" s="477"/>
      <c r="JQF508" s="477"/>
      <c r="JQG508" s="477"/>
      <c r="JQH508" s="477"/>
      <c r="JQI508" s="477"/>
      <c r="JQJ508" s="477"/>
      <c r="JQK508" s="477"/>
      <c r="JQL508" s="477"/>
      <c r="JQM508" s="477"/>
      <c r="JQN508" s="477"/>
      <c r="JQO508" s="477"/>
      <c r="JQP508" s="477"/>
      <c r="JQQ508" s="477"/>
      <c r="JQR508" s="477"/>
      <c r="JQS508" s="477"/>
      <c r="JQT508" s="477"/>
      <c r="JQU508" s="477"/>
      <c r="JQV508" s="477"/>
      <c r="JQW508" s="477"/>
      <c r="JQX508" s="477"/>
      <c r="JQY508" s="477"/>
      <c r="JQZ508" s="477"/>
      <c r="JRA508" s="477"/>
      <c r="JRB508" s="477"/>
      <c r="JRC508" s="477"/>
      <c r="JRD508" s="477"/>
      <c r="JRE508" s="477"/>
      <c r="JRF508" s="477"/>
      <c r="JRG508" s="477"/>
      <c r="JRH508" s="477"/>
      <c r="JRI508" s="477"/>
      <c r="JRJ508" s="477"/>
      <c r="JRK508" s="477"/>
      <c r="JRL508" s="477"/>
      <c r="JRM508" s="477"/>
      <c r="JRN508" s="477"/>
      <c r="JRO508" s="477"/>
      <c r="JRP508" s="477"/>
      <c r="JRQ508" s="477"/>
      <c r="JRR508" s="477"/>
      <c r="JRS508" s="477"/>
      <c r="JRT508" s="477"/>
      <c r="JRU508" s="477"/>
      <c r="JRV508" s="477"/>
      <c r="JRW508" s="477"/>
      <c r="JRX508" s="477"/>
      <c r="JRY508" s="477"/>
      <c r="JRZ508" s="477"/>
      <c r="JSA508" s="477"/>
      <c r="JSB508" s="477"/>
      <c r="JSC508" s="477"/>
      <c r="JSD508" s="477"/>
      <c r="JSE508" s="477"/>
      <c r="JSF508" s="477"/>
      <c r="JSG508" s="477"/>
      <c r="JSH508" s="477"/>
      <c r="JSI508" s="477"/>
      <c r="JSJ508" s="477"/>
      <c r="JSK508" s="477"/>
      <c r="JSL508" s="477"/>
      <c r="JSM508" s="477"/>
      <c r="JSN508" s="477"/>
      <c r="JSO508" s="477"/>
      <c r="JSP508" s="477"/>
      <c r="JSQ508" s="477"/>
      <c r="JSR508" s="477"/>
      <c r="JSS508" s="477"/>
      <c r="JST508" s="477"/>
      <c r="JSU508" s="477"/>
      <c r="JSV508" s="477"/>
      <c r="JSW508" s="477"/>
      <c r="JSX508" s="477"/>
      <c r="JSY508" s="477"/>
      <c r="JSZ508" s="477"/>
      <c r="JTA508" s="477"/>
      <c r="JTB508" s="477"/>
      <c r="JTC508" s="477"/>
      <c r="JTD508" s="477"/>
      <c r="JTE508" s="477"/>
      <c r="JTF508" s="477"/>
      <c r="JTG508" s="477"/>
      <c r="JTH508" s="477"/>
      <c r="JTI508" s="477"/>
      <c r="JTJ508" s="477"/>
      <c r="JTK508" s="477"/>
      <c r="JTL508" s="477"/>
      <c r="JTM508" s="477"/>
      <c r="JTN508" s="477"/>
      <c r="JTO508" s="477"/>
      <c r="JTP508" s="477"/>
      <c r="JTQ508" s="477"/>
      <c r="JTR508" s="477"/>
      <c r="JTS508" s="477"/>
      <c r="JTT508" s="477"/>
      <c r="JTU508" s="477"/>
      <c r="JTV508" s="477"/>
      <c r="JTW508" s="477"/>
      <c r="JTX508" s="477"/>
      <c r="JTY508" s="477"/>
      <c r="JTZ508" s="477"/>
      <c r="JUA508" s="477"/>
      <c r="JUB508" s="477"/>
      <c r="JUC508" s="477"/>
      <c r="JUD508" s="477"/>
      <c r="JUE508" s="477"/>
      <c r="JUF508" s="477"/>
      <c r="JUG508" s="477"/>
      <c r="JUH508" s="477"/>
      <c r="JUI508" s="477"/>
      <c r="JUJ508" s="477"/>
      <c r="JUK508" s="477"/>
      <c r="JUL508" s="477"/>
      <c r="JUM508" s="477"/>
      <c r="JUN508" s="477"/>
      <c r="JUO508" s="477"/>
      <c r="JUP508" s="477"/>
      <c r="JUQ508" s="477"/>
      <c r="JUR508" s="477"/>
      <c r="JUS508" s="477"/>
      <c r="JUT508" s="477"/>
      <c r="JUU508" s="477"/>
      <c r="JUV508" s="477"/>
      <c r="JUW508" s="477"/>
      <c r="JUX508" s="477"/>
      <c r="JUY508" s="477"/>
      <c r="JUZ508" s="477"/>
      <c r="JVA508" s="477"/>
      <c r="JVB508" s="477"/>
      <c r="JVC508" s="477"/>
      <c r="JVD508" s="477"/>
      <c r="JVE508" s="477"/>
      <c r="JVF508" s="477"/>
      <c r="JVG508" s="477"/>
      <c r="JVH508" s="477"/>
      <c r="JVI508" s="477"/>
      <c r="JVJ508" s="477"/>
      <c r="JVK508" s="477"/>
      <c r="JVL508" s="477"/>
      <c r="JVM508" s="477"/>
      <c r="JVN508" s="477"/>
      <c r="JVO508" s="477"/>
      <c r="JVP508" s="477"/>
      <c r="JVQ508" s="477"/>
      <c r="JVR508" s="477"/>
      <c r="JVS508" s="477"/>
      <c r="JVT508" s="477"/>
      <c r="JVU508" s="477"/>
      <c r="JVV508" s="477"/>
      <c r="JVW508" s="477"/>
      <c r="JVX508" s="477"/>
      <c r="JVY508" s="477"/>
      <c r="JVZ508" s="477"/>
      <c r="JWA508" s="477"/>
      <c r="JWB508" s="477"/>
      <c r="JWC508" s="477"/>
      <c r="JWD508" s="477"/>
      <c r="JWE508" s="477"/>
      <c r="JWF508" s="477"/>
      <c r="JWG508" s="477"/>
      <c r="JWH508" s="477"/>
      <c r="JWI508" s="477"/>
      <c r="JWJ508" s="477"/>
      <c r="JWK508" s="477"/>
      <c r="JWL508" s="477"/>
      <c r="JWM508" s="477"/>
      <c r="JWN508" s="477"/>
      <c r="JWO508" s="477"/>
      <c r="JWP508" s="477"/>
      <c r="JWQ508" s="477"/>
      <c r="JWR508" s="477"/>
      <c r="JWS508" s="477"/>
      <c r="JWT508" s="477"/>
      <c r="JWU508" s="477"/>
      <c r="JWV508" s="477"/>
      <c r="JWW508" s="477"/>
      <c r="JWX508" s="477"/>
      <c r="JWY508" s="477"/>
      <c r="JWZ508" s="477"/>
      <c r="JXA508" s="477"/>
      <c r="JXB508" s="477"/>
      <c r="JXC508" s="477"/>
      <c r="JXD508" s="477"/>
      <c r="JXE508" s="477"/>
      <c r="JXF508" s="477"/>
      <c r="JXG508" s="477"/>
      <c r="JXH508" s="477"/>
      <c r="JXI508" s="477"/>
      <c r="JXJ508" s="477"/>
      <c r="JXK508" s="477"/>
      <c r="JXL508" s="477"/>
      <c r="JXM508" s="477"/>
      <c r="JXN508" s="477"/>
      <c r="JXO508" s="477"/>
      <c r="JXP508" s="477"/>
      <c r="JXQ508" s="477"/>
      <c r="JXR508" s="477"/>
      <c r="JXS508" s="477"/>
      <c r="JXT508" s="477"/>
      <c r="JXU508" s="477"/>
      <c r="JXV508" s="477"/>
      <c r="JXW508" s="477"/>
      <c r="JXX508" s="477"/>
      <c r="JXY508" s="477"/>
      <c r="JXZ508" s="477"/>
      <c r="JYA508" s="477"/>
      <c r="JYB508" s="477"/>
      <c r="JYC508" s="477"/>
      <c r="JYD508" s="477"/>
      <c r="JYE508" s="477"/>
      <c r="JYF508" s="477"/>
      <c r="JYG508" s="477"/>
      <c r="JYH508" s="477"/>
      <c r="JYI508" s="477"/>
      <c r="JYJ508" s="477"/>
      <c r="JYK508" s="477"/>
      <c r="JYL508" s="477"/>
      <c r="JYM508" s="477"/>
      <c r="JYN508" s="477"/>
      <c r="JYO508" s="477"/>
      <c r="JYP508" s="477"/>
      <c r="JYQ508" s="477"/>
      <c r="JYR508" s="477"/>
      <c r="JYS508" s="477"/>
      <c r="JYT508" s="477"/>
      <c r="JYU508" s="477"/>
      <c r="JYV508" s="477"/>
      <c r="JYW508" s="477"/>
      <c r="JYX508" s="477"/>
      <c r="JYY508" s="477"/>
      <c r="JYZ508" s="477"/>
      <c r="JZA508" s="477"/>
      <c r="JZB508" s="477"/>
      <c r="JZC508" s="477"/>
      <c r="JZD508" s="477"/>
      <c r="JZE508" s="477"/>
      <c r="JZF508" s="477"/>
      <c r="JZG508" s="477"/>
      <c r="JZH508" s="477"/>
      <c r="JZI508" s="477"/>
      <c r="JZJ508" s="477"/>
      <c r="JZK508" s="477"/>
      <c r="JZL508" s="477"/>
      <c r="JZM508" s="477"/>
      <c r="JZN508" s="477"/>
      <c r="JZO508" s="477"/>
      <c r="JZP508" s="477"/>
      <c r="JZQ508" s="477"/>
      <c r="JZR508" s="477"/>
      <c r="JZS508" s="477"/>
      <c r="JZT508" s="477"/>
      <c r="JZU508" s="477"/>
      <c r="JZV508" s="477"/>
      <c r="JZW508" s="477"/>
      <c r="JZX508" s="477"/>
      <c r="JZY508" s="477"/>
      <c r="JZZ508" s="477"/>
      <c r="KAA508" s="477"/>
      <c r="KAB508" s="477"/>
      <c r="KAC508" s="477"/>
      <c r="KAD508" s="477"/>
      <c r="KAE508" s="477"/>
      <c r="KAF508" s="477"/>
      <c r="KAG508" s="477"/>
      <c r="KAH508" s="477"/>
      <c r="KAI508" s="477"/>
      <c r="KAJ508" s="477"/>
      <c r="KAK508" s="477"/>
      <c r="KAL508" s="477"/>
      <c r="KAM508" s="477"/>
      <c r="KAN508" s="477"/>
      <c r="KAO508" s="477"/>
      <c r="KAP508" s="477"/>
      <c r="KAQ508" s="477"/>
      <c r="KAR508" s="477"/>
      <c r="KAS508" s="477"/>
      <c r="KAT508" s="477"/>
      <c r="KAU508" s="477"/>
      <c r="KAV508" s="477"/>
      <c r="KAW508" s="477"/>
      <c r="KAX508" s="477"/>
      <c r="KAY508" s="477"/>
      <c r="KAZ508" s="477"/>
      <c r="KBA508" s="477"/>
      <c r="KBB508" s="477"/>
      <c r="KBC508" s="477"/>
      <c r="KBD508" s="477"/>
      <c r="KBE508" s="477"/>
      <c r="KBF508" s="477"/>
      <c r="KBG508" s="477"/>
      <c r="KBH508" s="477"/>
      <c r="KBI508" s="477"/>
      <c r="KBJ508" s="477"/>
      <c r="KBK508" s="477"/>
      <c r="KBL508" s="477"/>
      <c r="KBM508" s="477"/>
      <c r="KBN508" s="477"/>
      <c r="KBO508" s="477"/>
      <c r="KBP508" s="477"/>
      <c r="KBQ508" s="477"/>
      <c r="KBR508" s="477"/>
      <c r="KBS508" s="477"/>
      <c r="KBT508" s="477"/>
      <c r="KBU508" s="477"/>
      <c r="KBV508" s="477"/>
      <c r="KBW508" s="477"/>
      <c r="KBX508" s="477"/>
      <c r="KBY508" s="477"/>
      <c r="KBZ508" s="477"/>
      <c r="KCA508" s="477"/>
      <c r="KCB508" s="477"/>
      <c r="KCC508" s="477"/>
      <c r="KCD508" s="477"/>
      <c r="KCE508" s="477"/>
      <c r="KCF508" s="477"/>
      <c r="KCG508" s="477"/>
      <c r="KCH508" s="477"/>
      <c r="KCI508" s="477"/>
      <c r="KCJ508" s="477"/>
      <c r="KCK508" s="477"/>
      <c r="KCL508" s="477"/>
      <c r="KCM508" s="477"/>
      <c r="KCN508" s="477"/>
      <c r="KCO508" s="477"/>
      <c r="KCP508" s="477"/>
      <c r="KCQ508" s="477"/>
      <c r="KCR508" s="477"/>
      <c r="KCS508" s="477"/>
      <c r="KCT508" s="477"/>
      <c r="KCU508" s="477"/>
      <c r="KCV508" s="477"/>
      <c r="KCW508" s="477"/>
      <c r="KCX508" s="477"/>
      <c r="KCY508" s="477"/>
      <c r="KCZ508" s="477"/>
      <c r="KDA508" s="477"/>
      <c r="KDB508" s="477"/>
      <c r="KDC508" s="477"/>
      <c r="KDD508" s="477"/>
      <c r="KDE508" s="477"/>
      <c r="KDF508" s="477"/>
      <c r="KDG508" s="477"/>
      <c r="KDH508" s="477"/>
      <c r="KDI508" s="477"/>
      <c r="KDJ508" s="477"/>
      <c r="KDK508" s="477"/>
      <c r="KDL508" s="477"/>
      <c r="KDM508" s="477"/>
      <c r="KDN508" s="477"/>
      <c r="KDO508" s="477"/>
      <c r="KDP508" s="477"/>
      <c r="KDQ508" s="477"/>
      <c r="KDR508" s="477"/>
      <c r="KDS508" s="477"/>
      <c r="KDT508" s="477"/>
      <c r="KDU508" s="477"/>
      <c r="KDV508" s="477"/>
      <c r="KDW508" s="477"/>
      <c r="KDX508" s="477"/>
      <c r="KDY508" s="477"/>
      <c r="KDZ508" s="477"/>
      <c r="KEA508" s="477"/>
      <c r="KEB508" s="477"/>
      <c r="KEC508" s="477"/>
      <c r="KED508" s="477"/>
      <c r="KEE508" s="477"/>
      <c r="KEF508" s="477"/>
      <c r="KEG508" s="477"/>
      <c r="KEH508" s="477"/>
      <c r="KEI508" s="477"/>
      <c r="KEJ508" s="477"/>
      <c r="KEK508" s="477"/>
      <c r="KEL508" s="477"/>
      <c r="KEM508" s="477"/>
      <c r="KEN508" s="477"/>
      <c r="KEO508" s="477"/>
      <c r="KEP508" s="477"/>
      <c r="KEQ508" s="477"/>
      <c r="KER508" s="477"/>
      <c r="KES508" s="477"/>
      <c r="KET508" s="477"/>
      <c r="KEU508" s="477"/>
      <c r="KEV508" s="477"/>
      <c r="KEW508" s="477"/>
      <c r="KEX508" s="477"/>
      <c r="KEY508" s="477"/>
      <c r="KEZ508" s="477"/>
      <c r="KFA508" s="477"/>
      <c r="KFB508" s="477"/>
      <c r="KFC508" s="477"/>
      <c r="KFD508" s="477"/>
      <c r="KFE508" s="477"/>
      <c r="KFF508" s="477"/>
      <c r="KFG508" s="477"/>
      <c r="KFH508" s="477"/>
      <c r="KFI508" s="477"/>
      <c r="KFJ508" s="477"/>
      <c r="KFK508" s="477"/>
      <c r="KFL508" s="477"/>
      <c r="KFM508" s="477"/>
      <c r="KFN508" s="477"/>
      <c r="KFO508" s="477"/>
      <c r="KFP508" s="477"/>
      <c r="KFQ508" s="477"/>
      <c r="KFR508" s="477"/>
      <c r="KFS508" s="477"/>
      <c r="KFT508" s="477"/>
      <c r="KFU508" s="477"/>
      <c r="KFV508" s="477"/>
      <c r="KFW508" s="477"/>
      <c r="KFX508" s="477"/>
      <c r="KFY508" s="477"/>
      <c r="KFZ508" s="477"/>
      <c r="KGA508" s="477"/>
      <c r="KGB508" s="477"/>
      <c r="KGC508" s="477"/>
      <c r="KGD508" s="477"/>
      <c r="KGE508" s="477"/>
      <c r="KGF508" s="477"/>
      <c r="KGG508" s="477"/>
      <c r="KGH508" s="477"/>
      <c r="KGI508" s="477"/>
      <c r="KGJ508" s="477"/>
      <c r="KGK508" s="477"/>
      <c r="KGL508" s="477"/>
      <c r="KGM508" s="477"/>
      <c r="KGN508" s="477"/>
      <c r="KGO508" s="477"/>
      <c r="KGP508" s="477"/>
      <c r="KGQ508" s="477"/>
      <c r="KGR508" s="477"/>
      <c r="KGS508" s="477"/>
      <c r="KGT508" s="477"/>
      <c r="KGU508" s="477"/>
      <c r="KGV508" s="477"/>
      <c r="KGW508" s="477"/>
      <c r="KGX508" s="477"/>
      <c r="KGY508" s="477"/>
      <c r="KGZ508" s="477"/>
      <c r="KHA508" s="477"/>
      <c r="KHB508" s="477"/>
      <c r="KHC508" s="477"/>
      <c r="KHD508" s="477"/>
      <c r="KHE508" s="477"/>
      <c r="KHF508" s="477"/>
      <c r="KHG508" s="477"/>
      <c r="KHH508" s="477"/>
      <c r="KHI508" s="477"/>
      <c r="KHJ508" s="477"/>
      <c r="KHK508" s="477"/>
      <c r="KHL508" s="477"/>
      <c r="KHM508" s="477"/>
      <c r="KHN508" s="477"/>
      <c r="KHO508" s="477"/>
      <c r="KHP508" s="477"/>
      <c r="KHQ508" s="477"/>
      <c r="KHR508" s="477"/>
      <c r="KHS508" s="477"/>
      <c r="KHT508" s="477"/>
      <c r="KHU508" s="477"/>
      <c r="KHV508" s="477"/>
      <c r="KHW508" s="477"/>
      <c r="KHX508" s="477"/>
      <c r="KHY508" s="477"/>
      <c r="KHZ508" s="477"/>
      <c r="KIA508" s="477"/>
      <c r="KIB508" s="477"/>
      <c r="KIC508" s="477"/>
      <c r="KID508" s="477"/>
      <c r="KIE508" s="477"/>
      <c r="KIF508" s="477"/>
      <c r="KIG508" s="477"/>
      <c r="KIH508" s="477"/>
      <c r="KII508" s="477"/>
      <c r="KIJ508" s="477"/>
      <c r="KIK508" s="477"/>
      <c r="KIL508" s="477"/>
      <c r="KIM508" s="477"/>
      <c r="KIN508" s="477"/>
      <c r="KIO508" s="477"/>
      <c r="KIP508" s="477"/>
      <c r="KIQ508" s="477"/>
      <c r="KIR508" s="477"/>
      <c r="KIS508" s="477"/>
      <c r="KIT508" s="477"/>
      <c r="KIU508" s="477"/>
      <c r="KIV508" s="477"/>
      <c r="KIW508" s="477"/>
      <c r="KIX508" s="477"/>
      <c r="KIY508" s="477"/>
      <c r="KIZ508" s="477"/>
      <c r="KJA508" s="477"/>
      <c r="KJB508" s="477"/>
      <c r="KJC508" s="477"/>
      <c r="KJD508" s="477"/>
      <c r="KJE508" s="477"/>
      <c r="KJF508" s="477"/>
      <c r="KJG508" s="477"/>
      <c r="KJH508" s="477"/>
      <c r="KJI508" s="477"/>
      <c r="KJJ508" s="477"/>
      <c r="KJK508" s="477"/>
      <c r="KJL508" s="477"/>
      <c r="KJM508" s="477"/>
      <c r="KJN508" s="477"/>
      <c r="KJO508" s="477"/>
      <c r="KJP508" s="477"/>
      <c r="KJQ508" s="477"/>
      <c r="KJR508" s="477"/>
      <c r="KJS508" s="477"/>
      <c r="KJT508" s="477"/>
      <c r="KJU508" s="477"/>
      <c r="KJV508" s="477"/>
      <c r="KJW508" s="477"/>
      <c r="KJX508" s="477"/>
      <c r="KJY508" s="477"/>
      <c r="KJZ508" s="477"/>
      <c r="KKA508" s="477"/>
      <c r="KKB508" s="477"/>
      <c r="KKC508" s="477"/>
      <c r="KKD508" s="477"/>
      <c r="KKE508" s="477"/>
      <c r="KKF508" s="477"/>
      <c r="KKG508" s="477"/>
      <c r="KKH508" s="477"/>
      <c r="KKI508" s="477"/>
      <c r="KKJ508" s="477"/>
      <c r="KKK508" s="477"/>
      <c r="KKL508" s="477"/>
      <c r="KKM508" s="477"/>
      <c r="KKN508" s="477"/>
      <c r="KKO508" s="477"/>
      <c r="KKP508" s="477"/>
      <c r="KKQ508" s="477"/>
      <c r="KKR508" s="477"/>
      <c r="KKS508" s="477"/>
      <c r="KKT508" s="477"/>
      <c r="KKU508" s="477"/>
      <c r="KKV508" s="477"/>
      <c r="KKW508" s="477"/>
      <c r="KKX508" s="477"/>
      <c r="KKY508" s="477"/>
      <c r="KKZ508" s="477"/>
      <c r="KLA508" s="477"/>
      <c r="KLB508" s="477"/>
      <c r="KLC508" s="477"/>
      <c r="KLD508" s="477"/>
      <c r="KLE508" s="477"/>
      <c r="KLF508" s="477"/>
      <c r="KLG508" s="477"/>
      <c r="KLH508" s="477"/>
      <c r="KLI508" s="477"/>
      <c r="KLJ508" s="477"/>
      <c r="KLK508" s="477"/>
      <c r="KLL508" s="477"/>
      <c r="KLM508" s="477"/>
      <c r="KLN508" s="477"/>
      <c r="KLO508" s="477"/>
      <c r="KLP508" s="477"/>
      <c r="KLQ508" s="477"/>
      <c r="KLR508" s="477"/>
      <c r="KLS508" s="477"/>
      <c r="KLT508" s="477"/>
      <c r="KLU508" s="477"/>
      <c r="KLV508" s="477"/>
      <c r="KLW508" s="477"/>
      <c r="KLX508" s="477"/>
      <c r="KLY508" s="477"/>
      <c r="KLZ508" s="477"/>
      <c r="KMA508" s="477"/>
      <c r="KMB508" s="477"/>
      <c r="KMC508" s="477"/>
      <c r="KMD508" s="477"/>
      <c r="KME508" s="477"/>
      <c r="KMF508" s="477"/>
      <c r="KMG508" s="477"/>
      <c r="KMH508" s="477"/>
      <c r="KMI508" s="477"/>
      <c r="KMJ508" s="477"/>
      <c r="KMK508" s="477"/>
      <c r="KML508" s="477"/>
      <c r="KMM508" s="477"/>
      <c r="KMN508" s="477"/>
      <c r="KMO508" s="477"/>
      <c r="KMP508" s="477"/>
      <c r="KMQ508" s="477"/>
      <c r="KMR508" s="477"/>
      <c r="KMS508" s="477"/>
      <c r="KMT508" s="477"/>
      <c r="KMU508" s="477"/>
      <c r="KMV508" s="477"/>
      <c r="KMW508" s="477"/>
      <c r="KMX508" s="477"/>
      <c r="KMY508" s="477"/>
      <c r="KMZ508" s="477"/>
      <c r="KNA508" s="477"/>
      <c r="KNB508" s="477"/>
      <c r="KNC508" s="477"/>
      <c r="KND508" s="477"/>
      <c r="KNE508" s="477"/>
      <c r="KNF508" s="477"/>
      <c r="KNG508" s="477"/>
      <c r="KNH508" s="477"/>
      <c r="KNI508" s="477"/>
      <c r="KNJ508" s="477"/>
      <c r="KNK508" s="477"/>
      <c r="KNL508" s="477"/>
      <c r="KNM508" s="477"/>
      <c r="KNN508" s="477"/>
      <c r="KNO508" s="477"/>
      <c r="KNP508" s="477"/>
      <c r="KNQ508" s="477"/>
      <c r="KNR508" s="477"/>
      <c r="KNS508" s="477"/>
      <c r="KNT508" s="477"/>
      <c r="KNU508" s="477"/>
      <c r="KNV508" s="477"/>
      <c r="KNW508" s="477"/>
      <c r="KNX508" s="477"/>
      <c r="KNY508" s="477"/>
      <c r="KNZ508" s="477"/>
      <c r="KOA508" s="477"/>
      <c r="KOB508" s="477"/>
      <c r="KOC508" s="477"/>
      <c r="KOD508" s="477"/>
      <c r="KOE508" s="477"/>
      <c r="KOF508" s="477"/>
      <c r="KOG508" s="477"/>
      <c r="KOH508" s="477"/>
      <c r="KOI508" s="477"/>
      <c r="KOJ508" s="477"/>
      <c r="KOK508" s="477"/>
      <c r="KOL508" s="477"/>
      <c r="KOM508" s="477"/>
      <c r="KON508" s="477"/>
      <c r="KOO508" s="477"/>
      <c r="KOP508" s="477"/>
      <c r="KOQ508" s="477"/>
      <c r="KOR508" s="477"/>
      <c r="KOS508" s="477"/>
      <c r="KOT508" s="477"/>
      <c r="KOU508" s="477"/>
      <c r="KOV508" s="477"/>
      <c r="KOW508" s="477"/>
      <c r="KOX508" s="477"/>
      <c r="KOY508" s="477"/>
      <c r="KOZ508" s="477"/>
      <c r="KPA508" s="477"/>
      <c r="KPB508" s="477"/>
      <c r="KPC508" s="477"/>
      <c r="KPD508" s="477"/>
      <c r="KPE508" s="477"/>
      <c r="KPF508" s="477"/>
      <c r="KPG508" s="477"/>
      <c r="KPH508" s="477"/>
      <c r="KPI508" s="477"/>
      <c r="KPJ508" s="477"/>
      <c r="KPK508" s="477"/>
      <c r="KPL508" s="477"/>
      <c r="KPM508" s="477"/>
      <c r="KPN508" s="477"/>
      <c r="KPO508" s="477"/>
      <c r="KPP508" s="477"/>
      <c r="KPQ508" s="477"/>
      <c r="KPR508" s="477"/>
      <c r="KPS508" s="477"/>
      <c r="KPT508" s="477"/>
      <c r="KPU508" s="477"/>
      <c r="KPV508" s="477"/>
      <c r="KPW508" s="477"/>
      <c r="KPX508" s="477"/>
      <c r="KPY508" s="477"/>
      <c r="KPZ508" s="477"/>
      <c r="KQA508" s="477"/>
      <c r="KQB508" s="477"/>
      <c r="KQC508" s="477"/>
      <c r="KQD508" s="477"/>
      <c r="KQE508" s="477"/>
      <c r="KQF508" s="477"/>
      <c r="KQG508" s="477"/>
      <c r="KQH508" s="477"/>
      <c r="KQI508" s="477"/>
      <c r="KQJ508" s="477"/>
      <c r="KQK508" s="477"/>
      <c r="KQL508" s="477"/>
      <c r="KQM508" s="477"/>
      <c r="KQN508" s="477"/>
      <c r="KQO508" s="477"/>
      <c r="KQP508" s="477"/>
      <c r="KQQ508" s="477"/>
      <c r="KQR508" s="477"/>
      <c r="KQS508" s="477"/>
      <c r="KQT508" s="477"/>
      <c r="KQU508" s="477"/>
      <c r="KQV508" s="477"/>
      <c r="KQW508" s="477"/>
      <c r="KQX508" s="477"/>
      <c r="KQY508" s="477"/>
      <c r="KQZ508" s="477"/>
      <c r="KRA508" s="477"/>
      <c r="KRB508" s="477"/>
      <c r="KRC508" s="477"/>
      <c r="KRD508" s="477"/>
      <c r="KRE508" s="477"/>
      <c r="KRF508" s="477"/>
      <c r="KRG508" s="477"/>
      <c r="KRH508" s="477"/>
      <c r="KRI508" s="477"/>
      <c r="KRJ508" s="477"/>
      <c r="KRK508" s="477"/>
      <c r="KRL508" s="477"/>
      <c r="KRM508" s="477"/>
      <c r="KRN508" s="477"/>
      <c r="KRO508" s="477"/>
      <c r="KRP508" s="477"/>
      <c r="KRQ508" s="477"/>
      <c r="KRR508" s="477"/>
      <c r="KRS508" s="477"/>
      <c r="KRT508" s="477"/>
      <c r="KRU508" s="477"/>
      <c r="KRV508" s="477"/>
      <c r="KRW508" s="477"/>
      <c r="KRX508" s="477"/>
      <c r="KRY508" s="477"/>
      <c r="KRZ508" s="477"/>
      <c r="KSA508" s="477"/>
      <c r="KSB508" s="477"/>
      <c r="KSC508" s="477"/>
      <c r="KSD508" s="477"/>
      <c r="KSE508" s="477"/>
      <c r="KSF508" s="477"/>
      <c r="KSG508" s="477"/>
      <c r="KSH508" s="477"/>
      <c r="KSI508" s="477"/>
      <c r="KSJ508" s="477"/>
      <c r="KSK508" s="477"/>
      <c r="KSL508" s="477"/>
      <c r="KSM508" s="477"/>
      <c r="KSN508" s="477"/>
      <c r="KSO508" s="477"/>
      <c r="KSP508" s="477"/>
      <c r="KSQ508" s="477"/>
      <c r="KSR508" s="477"/>
      <c r="KSS508" s="477"/>
      <c r="KST508" s="477"/>
      <c r="KSU508" s="477"/>
      <c r="KSV508" s="477"/>
      <c r="KSW508" s="477"/>
      <c r="KSX508" s="477"/>
      <c r="KSY508" s="477"/>
      <c r="KSZ508" s="477"/>
      <c r="KTA508" s="477"/>
      <c r="KTB508" s="477"/>
      <c r="KTC508" s="477"/>
      <c r="KTD508" s="477"/>
      <c r="KTE508" s="477"/>
      <c r="KTF508" s="477"/>
      <c r="KTG508" s="477"/>
      <c r="KTH508" s="477"/>
      <c r="KTI508" s="477"/>
      <c r="KTJ508" s="477"/>
      <c r="KTK508" s="477"/>
      <c r="KTL508" s="477"/>
      <c r="KTM508" s="477"/>
      <c r="KTN508" s="477"/>
      <c r="KTO508" s="477"/>
      <c r="KTP508" s="477"/>
      <c r="KTQ508" s="477"/>
      <c r="KTR508" s="477"/>
      <c r="KTS508" s="477"/>
      <c r="KTT508" s="477"/>
      <c r="KTU508" s="477"/>
      <c r="KTV508" s="477"/>
      <c r="KTW508" s="477"/>
      <c r="KTX508" s="477"/>
      <c r="KTY508" s="477"/>
      <c r="KTZ508" s="477"/>
      <c r="KUA508" s="477"/>
      <c r="KUB508" s="477"/>
      <c r="KUC508" s="477"/>
      <c r="KUD508" s="477"/>
      <c r="KUE508" s="477"/>
      <c r="KUF508" s="477"/>
      <c r="KUG508" s="477"/>
      <c r="KUH508" s="477"/>
      <c r="KUI508" s="477"/>
      <c r="KUJ508" s="477"/>
      <c r="KUK508" s="477"/>
      <c r="KUL508" s="477"/>
      <c r="KUM508" s="477"/>
      <c r="KUN508" s="477"/>
      <c r="KUO508" s="477"/>
      <c r="KUP508" s="477"/>
      <c r="KUQ508" s="477"/>
      <c r="KUR508" s="477"/>
      <c r="KUS508" s="477"/>
      <c r="KUT508" s="477"/>
      <c r="KUU508" s="477"/>
      <c r="KUV508" s="477"/>
      <c r="KUW508" s="477"/>
      <c r="KUX508" s="477"/>
      <c r="KUY508" s="477"/>
      <c r="KUZ508" s="477"/>
      <c r="KVA508" s="477"/>
      <c r="KVB508" s="477"/>
      <c r="KVC508" s="477"/>
      <c r="KVD508" s="477"/>
      <c r="KVE508" s="477"/>
      <c r="KVF508" s="477"/>
      <c r="KVG508" s="477"/>
      <c r="KVH508" s="477"/>
      <c r="KVI508" s="477"/>
      <c r="KVJ508" s="477"/>
      <c r="KVK508" s="477"/>
      <c r="KVL508" s="477"/>
      <c r="KVM508" s="477"/>
      <c r="KVN508" s="477"/>
      <c r="KVO508" s="477"/>
      <c r="KVP508" s="477"/>
      <c r="KVQ508" s="477"/>
      <c r="KVR508" s="477"/>
      <c r="KVS508" s="477"/>
      <c r="KVT508" s="477"/>
      <c r="KVU508" s="477"/>
      <c r="KVV508" s="477"/>
      <c r="KVW508" s="477"/>
      <c r="KVX508" s="477"/>
      <c r="KVY508" s="477"/>
      <c r="KVZ508" s="477"/>
      <c r="KWA508" s="477"/>
      <c r="KWB508" s="477"/>
      <c r="KWC508" s="477"/>
      <c r="KWD508" s="477"/>
      <c r="KWE508" s="477"/>
      <c r="KWF508" s="477"/>
      <c r="KWG508" s="477"/>
      <c r="KWH508" s="477"/>
      <c r="KWI508" s="477"/>
      <c r="KWJ508" s="477"/>
      <c r="KWK508" s="477"/>
      <c r="KWL508" s="477"/>
      <c r="KWM508" s="477"/>
      <c r="KWN508" s="477"/>
      <c r="KWO508" s="477"/>
      <c r="KWP508" s="477"/>
      <c r="KWQ508" s="477"/>
      <c r="KWR508" s="477"/>
      <c r="KWS508" s="477"/>
      <c r="KWT508" s="477"/>
      <c r="KWU508" s="477"/>
      <c r="KWV508" s="477"/>
      <c r="KWW508" s="477"/>
      <c r="KWX508" s="477"/>
      <c r="KWY508" s="477"/>
      <c r="KWZ508" s="477"/>
      <c r="KXA508" s="477"/>
      <c r="KXB508" s="477"/>
      <c r="KXC508" s="477"/>
      <c r="KXD508" s="477"/>
      <c r="KXE508" s="477"/>
      <c r="KXF508" s="477"/>
      <c r="KXG508" s="477"/>
      <c r="KXH508" s="477"/>
      <c r="KXI508" s="477"/>
      <c r="KXJ508" s="477"/>
      <c r="KXK508" s="477"/>
      <c r="KXL508" s="477"/>
      <c r="KXM508" s="477"/>
      <c r="KXN508" s="477"/>
      <c r="KXO508" s="477"/>
      <c r="KXP508" s="477"/>
      <c r="KXQ508" s="477"/>
      <c r="KXR508" s="477"/>
      <c r="KXS508" s="477"/>
      <c r="KXT508" s="477"/>
      <c r="KXU508" s="477"/>
      <c r="KXV508" s="477"/>
      <c r="KXW508" s="477"/>
      <c r="KXX508" s="477"/>
      <c r="KXY508" s="477"/>
      <c r="KXZ508" s="477"/>
      <c r="KYA508" s="477"/>
      <c r="KYB508" s="477"/>
      <c r="KYC508" s="477"/>
      <c r="KYD508" s="477"/>
      <c r="KYE508" s="477"/>
      <c r="KYF508" s="477"/>
      <c r="KYG508" s="477"/>
      <c r="KYH508" s="477"/>
      <c r="KYI508" s="477"/>
      <c r="KYJ508" s="477"/>
      <c r="KYK508" s="477"/>
      <c r="KYL508" s="477"/>
      <c r="KYM508" s="477"/>
      <c r="KYN508" s="477"/>
      <c r="KYO508" s="477"/>
      <c r="KYP508" s="477"/>
      <c r="KYQ508" s="477"/>
      <c r="KYR508" s="477"/>
      <c r="KYS508" s="477"/>
      <c r="KYT508" s="477"/>
      <c r="KYU508" s="477"/>
      <c r="KYV508" s="477"/>
      <c r="KYW508" s="477"/>
      <c r="KYX508" s="477"/>
      <c r="KYY508" s="477"/>
      <c r="KYZ508" s="477"/>
      <c r="KZA508" s="477"/>
      <c r="KZB508" s="477"/>
      <c r="KZC508" s="477"/>
      <c r="KZD508" s="477"/>
      <c r="KZE508" s="477"/>
      <c r="KZF508" s="477"/>
      <c r="KZG508" s="477"/>
      <c r="KZH508" s="477"/>
      <c r="KZI508" s="477"/>
      <c r="KZJ508" s="477"/>
      <c r="KZK508" s="477"/>
      <c r="KZL508" s="477"/>
      <c r="KZM508" s="477"/>
      <c r="KZN508" s="477"/>
      <c r="KZO508" s="477"/>
      <c r="KZP508" s="477"/>
      <c r="KZQ508" s="477"/>
      <c r="KZR508" s="477"/>
      <c r="KZS508" s="477"/>
      <c r="KZT508" s="477"/>
      <c r="KZU508" s="477"/>
      <c r="KZV508" s="477"/>
      <c r="KZW508" s="477"/>
      <c r="KZX508" s="477"/>
      <c r="KZY508" s="477"/>
      <c r="KZZ508" s="477"/>
      <c r="LAA508" s="477"/>
      <c r="LAB508" s="477"/>
      <c r="LAC508" s="477"/>
      <c r="LAD508" s="477"/>
      <c r="LAE508" s="477"/>
      <c r="LAF508" s="477"/>
      <c r="LAG508" s="477"/>
      <c r="LAH508" s="477"/>
      <c r="LAI508" s="477"/>
      <c r="LAJ508" s="477"/>
      <c r="LAK508" s="477"/>
      <c r="LAL508" s="477"/>
      <c r="LAM508" s="477"/>
      <c r="LAN508" s="477"/>
      <c r="LAO508" s="477"/>
      <c r="LAP508" s="477"/>
      <c r="LAQ508" s="477"/>
      <c r="LAR508" s="477"/>
      <c r="LAS508" s="477"/>
      <c r="LAT508" s="477"/>
      <c r="LAU508" s="477"/>
      <c r="LAV508" s="477"/>
      <c r="LAW508" s="477"/>
      <c r="LAX508" s="477"/>
      <c r="LAY508" s="477"/>
      <c r="LAZ508" s="477"/>
      <c r="LBA508" s="477"/>
      <c r="LBB508" s="477"/>
      <c r="LBC508" s="477"/>
      <c r="LBD508" s="477"/>
      <c r="LBE508" s="477"/>
      <c r="LBF508" s="477"/>
      <c r="LBG508" s="477"/>
      <c r="LBH508" s="477"/>
      <c r="LBI508" s="477"/>
      <c r="LBJ508" s="477"/>
      <c r="LBK508" s="477"/>
      <c r="LBL508" s="477"/>
      <c r="LBM508" s="477"/>
      <c r="LBN508" s="477"/>
      <c r="LBO508" s="477"/>
      <c r="LBP508" s="477"/>
      <c r="LBQ508" s="477"/>
      <c r="LBR508" s="477"/>
      <c r="LBS508" s="477"/>
      <c r="LBT508" s="477"/>
      <c r="LBU508" s="477"/>
      <c r="LBV508" s="477"/>
      <c r="LBW508" s="477"/>
      <c r="LBX508" s="477"/>
      <c r="LBY508" s="477"/>
      <c r="LBZ508" s="477"/>
      <c r="LCA508" s="477"/>
      <c r="LCB508" s="477"/>
      <c r="LCC508" s="477"/>
      <c r="LCD508" s="477"/>
      <c r="LCE508" s="477"/>
      <c r="LCF508" s="477"/>
      <c r="LCG508" s="477"/>
      <c r="LCH508" s="477"/>
      <c r="LCI508" s="477"/>
      <c r="LCJ508" s="477"/>
      <c r="LCK508" s="477"/>
      <c r="LCL508" s="477"/>
      <c r="LCM508" s="477"/>
      <c r="LCN508" s="477"/>
      <c r="LCO508" s="477"/>
      <c r="LCP508" s="477"/>
      <c r="LCQ508" s="477"/>
      <c r="LCR508" s="477"/>
      <c r="LCS508" s="477"/>
      <c r="LCT508" s="477"/>
      <c r="LCU508" s="477"/>
      <c r="LCV508" s="477"/>
      <c r="LCW508" s="477"/>
      <c r="LCX508" s="477"/>
      <c r="LCY508" s="477"/>
      <c r="LCZ508" s="477"/>
      <c r="LDA508" s="477"/>
      <c r="LDB508" s="477"/>
      <c r="LDC508" s="477"/>
      <c r="LDD508" s="477"/>
      <c r="LDE508" s="477"/>
      <c r="LDF508" s="477"/>
      <c r="LDG508" s="477"/>
      <c r="LDH508" s="477"/>
      <c r="LDI508" s="477"/>
      <c r="LDJ508" s="477"/>
      <c r="LDK508" s="477"/>
      <c r="LDL508" s="477"/>
      <c r="LDM508" s="477"/>
      <c r="LDN508" s="477"/>
      <c r="LDO508" s="477"/>
      <c r="LDP508" s="477"/>
      <c r="LDQ508" s="477"/>
      <c r="LDR508" s="477"/>
      <c r="LDS508" s="477"/>
      <c r="LDT508" s="477"/>
      <c r="LDU508" s="477"/>
      <c r="LDV508" s="477"/>
      <c r="LDW508" s="477"/>
      <c r="LDX508" s="477"/>
      <c r="LDY508" s="477"/>
      <c r="LDZ508" s="477"/>
      <c r="LEA508" s="477"/>
      <c r="LEB508" s="477"/>
      <c r="LEC508" s="477"/>
      <c r="LED508" s="477"/>
      <c r="LEE508" s="477"/>
      <c r="LEF508" s="477"/>
      <c r="LEG508" s="477"/>
      <c r="LEH508" s="477"/>
      <c r="LEI508" s="477"/>
      <c r="LEJ508" s="477"/>
      <c r="LEK508" s="477"/>
      <c r="LEL508" s="477"/>
      <c r="LEM508" s="477"/>
      <c r="LEN508" s="477"/>
      <c r="LEO508" s="477"/>
      <c r="LEP508" s="477"/>
      <c r="LEQ508" s="477"/>
      <c r="LER508" s="477"/>
      <c r="LES508" s="477"/>
      <c r="LET508" s="477"/>
      <c r="LEU508" s="477"/>
      <c r="LEV508" s="477"/>
      <c r="LEW508" s="477"/>
      <c r="LEX508" s="477"/>
      <c r="LEY508" s="477"/>
      <c r="LEZ508" s="477"/>
      <c r="LFA508" s="477"/>
      <c r="LFB508" s="477"/>
      <c r="LFC508" s="477"/>
      <c r="LFD508" s="477"/>
      <c r="LFE508" s="477"/>
      <c r="LFF508" s="477"/>
      <c r="LFG508" s="477"/>
      <c r="LFH508" s="477"/>
      <c r="LFI508" s="477"/>
      <c r="LFJ508" s="477"/>
      <c r="LFK508" s="477"/>
      <c r="LFL508" s="477"/>
      <c r="LFM508" s="477"/>
      <c r="LFN508" s="477"/>
      <c r="LFO508" s="477"/>
      <c r="LFP508" s="477"/>
      <c r="LFQ508" s="477"/>
      <c r="LFR508" s="477"/>
      <c r="LFS508" s="477"/>
      <c r="LFT508" s="477"/>
      <c r="LFU508" s="477"/>
      <c r="LFV508" s="477"/>
      <c r="LFW508" s="477"/>
      <c r="LFX508" s="477"/>
      <c r="LFY508" s="477"/>
      <c r="LFZ508" s="477"/>
      <c r="LGA508" s="477"/>
      <c r="LGB508" s="477"/>
      <c r="LGC508" s="477"/>
      <c r="LGD508" s="477"/>
      <c r="LGE508" s="477"/>
      <c r="LGF508" s="477"/>
      <c r="LGG508" s="477"/>
      <c r="LGH508" s="477"/>
      <c r="LGI508" s="477"/>
      <c r="LGJ508" s="477"/>
      <c r="LGK508" s="477"/>
      <c r="LGL508" s="477"/>
      <c r="LGM508" s="477"/>
      <c r="LGN508" s="477"/>
      <c r="LGO508" s="477"/>
      <c r="LGP508" s="477"/>
      <c r="LGQ508" s="477"/>
      <c r="LGR508" s="477"/>
      <c r="LGS508" s="477"/>
      <c r="LGT508" s="477"/>
      <c r="LGU508" s="477"/>
      <c r="LGV508" s="477"/>
      <c r="LGW508" s="477"/>
      <c r="LGX508" s="477"/>
      <c r="LGY508" s="477"/>
      <c r="LGZ508" s="477"/>
      <c r="LHA508" s="477"/>
      <c r="LHB508" s="477"/>
      <c r="LHC508" s="477"/>
      <c r="LHD508" s="477"/>
      <c r="LHE508" s="477"/>
      <c r="LHF508" s="477"/>
      <c r="LHG508" s="477"/>
      <c r="LHH508" s="477"/>
      <c r="LHI508" s="477"/>
      <c r="LHJ508" s="477"/>
      <c r="LHK508" s="477"/>
      <c r="LHL508" s="477"/>
      <c r="LHM508" s="477"/>
      <c r="LHN508" s="477"/>
      <c r="LHO508" s="477"/>
      <c r="LHP508" s="477"/>
      <c r="LHQ508" s="477"/>
      <c r="LHR508" s="477"/>
      <c r="LHS508" s="477"/>
      <c r="LHT508" s="477"/>
      <c r="LHU508" s="477"/>
      <c r="LHV508" s="477"/>
      <c r="LHW508" s="477"/>
      <c r="LHX508" s="477"/>
      <c r="LHY508" s="477"/>
      <c r="LHZ508" s="477"/>
      <c r="LIA508" s="477"/>
      <c r="LIB508" s="477"/>
      <c r="LIC508" s="477"/>
      <c r="LID508" s="477"/>
      <c r="LIE508" s="477"/>
      <c r="LIF508" s="477"/>
      <c r="LIG508" s="477"/>
      <c r="LIH508" s="477"/>
      <c r="LII508" s="477"/>
      <c r="LIJ508" s="477"/>
      <c r="LIK508" s="477"/>
      <c r="LIL508" s="477"/>
      <c r="LIM508" s="477"/>
      <c r="LIN508" s="477"/>
      <c r="LIO508" s="477"/>
      <c r="LIP508" s="477"/>
      <c r="LIQ508" s="477"/>
      <c r="LIR508" s="477"/>
      <c r="LIS508" s="477"/>
      <c r="LIT508" s="477"/>
      <c r="LIU508" s="477"/>
      <c r="LIV508" s="477"/>
      <c r="LIW508" s="477"/>
      <c r="LIX508" s="477"/>
      <c r="LIY508" s="477"/>
      <c r="LIZ508" s="477"/>
      <c r="LJA508" s="477"/>
      <c r="LJB508" s="477"/>
      <c r="LJC508" s="477"/>
      <c r="LJD508" s="477"/>
      <c r="LJE508" s="477"/>
      <c r="LJF508" s="477"/>
      <c r="LJG508" s="477"/>
      <c r="LJH508" s="477"/>
      <c r="LJI508" s="477"/>
      <c r="LJJ508" s="477"/>
      <c r="LJK508" s="477"/>
      <c r="LJL508" s="477"/>
      <c r="LJM508" s="477"/>
      <c r="LJN508" s="477"/>
      <c r="LJO508" s="477"/>
      <c r="LJP508" s="477"/>
      <c r="LJQ508" s="477"/>
      <c r="LJR508" s="477"/>
      <c r="LJS508" s="477"/>
      <c r="LJT508" s="477"/>
      <c r="LJU508" s="477"/>
      <c r="LJV508" s="477"/>
      <c r="LJW508" s="477"/>
      <c r="LJX508" s="477"/>
      <c r="LJY508" s="477"/>
      <c r="LJZ508" s="477"/>
      <c r="LKA508" s="477"/>
      <c r="LKB508" s="477"/>
      <c r="LKC508" s="477"/>
      <c r="LKD508" s="477"/>
      <c r="LKE508" s="477"/>
      <c r="LKF508" s="477"/>
      <c r="LKG508" s="477"/>
      <c r="LKH508" s="477"/>
      <c r="LKI508" s="477"/>
      <c r="LKJ508" s="477"/>
      <c r="LKK508" s="477"/>
      <c r="LKL508" s="477"/>
      <c r="LKM508" s="477"/>
      <c r="LKN508" s="477"/>
      <c r="LKO508" s="477"/>
      <c r="LKP508" s="477"/>
      <c r="LKQ508" s="477"/>
      <c r="LKR508" s="477"/>
      <c r="LKS508" s="477"/>
      <c r="LKT508" s="477"/>
      <c r="LKU508" s="477"/>
      <c r="LKV508" s="477"/>
      <c r="LKW508" s="477"/>
      <c r="LKX508" s="477"/>
      <c r="LKY508" s="477"/>
      <c r="LKZ508" s="477"/>
      <c r="LLA508" s="477"/>
      <c r="LLB508" s="477"/>
      <c r="LLC508" s="477"/>
      <c r="LLD508" s="477"/>
      <c r="LLE508" s="477"/>
      <c r="LLF508" s="477"/>
      <c r="LLG508" s="477"/>
      <c r="LLH508" s="477"/>
      <c r="LLI508" s="477"/>
      <c r="LLJ508" s="477"/>
      <c r="LLK508" s="477"/>
      <c r="LLL508" s="477"/>
      <c r="LLM508" s="477"/>
      <c r="LLN508" s="477"/>
      <c r="LLO508" s="477"/>
      <c r="LLP508" s="477"/>
      <c r="LLQ508" s="477"/>
      <c r="LLR508" s="477"/>
      <c r="LLS508" s="477"/>
      <c r="LLT508" s="477"/>
      <c r="LLU508" s="477"/>
      <c r="LLV508" s="477"/>
      <c r="LLW508" s="477"/>
      <c r="LLX508" s="477"/>
      <c r="LLY508" s="477"/>
      <c r="LLZ508" s="477"/>
      <c r="LMA508" s="477"/>
      <c r="LMB508" s="477"/>
      <c r="LMC508" s="477"/>
      <c r="LMD508" s="477"/>
      <c r="LME508" s="477"/>
      <c r="LMF508" s="477"/>
      <c r="LMG508" s="477"/>
      <c r="LMH508" s="477"/>
      <c r="LMI508" s="477"/>
      <c r="LMJ508" s="477"/>
      <c r="LMK508" s="477"/>
      <c r="LML508" s="477"/>
      <c r="LMM508" s="477"/>
      <c r="LMN508" s="477"/>
      <c r="LMO508" s="477"/>
      <c r="LMP508" s="477"/>
      <c r="LMQ508" s="477"/>
      <c r="LMR508" s="477"/>
      <c r="LMS508" s="477"/>
      <c r="LMT508" s="477"/>
      <c r="LMU508" s="477"/>
      <c r="LMV508" s="477"/>
      <c r="LMW508" s="477"/>
      <c r="LMX508" s="477"/>
      <c r="LMY508" s="477"/>
      <c r="LMZ508" s="477"/>
      <c r="LNA508" s="477"/>
      <c r="LNB508" s="477"/>
      <c r="LNC508" s="477"/>
      <c r="LND508" s="477"/>
      <c r="LNE508" s="477"/>
      <c r="LNF508" s="477"/>
      <c r="LNG508" s="477"/>
      <c r="LNH508" s="477"/>
      <c r="LNI508" s="477"/>
      <c r="LNJ508" s="477"/>
      <c r="LNK508" s="477"/>
      <c r="LNL508" s="477"/>
      <c r="LNM508" s="477"/>
      <c r="LNN508" s="477"/>
      <c r="LNO508" s="477"/>
      <c r="LNP508" s="477"/>
      <c r="LNQ508" s="477"/>
      <c r="LNR508" s="477"/>
      <c r="LNS508" s="477"/>
      <c r="LNT508" s="477"/>
      <c r="LNU508" s="477"/>
      <c r="LNV508" s="477"/>
      <c r="LNW508" s="477"/>
      <c r="LNX508" s="477"/>
      <c r="LNY508" s="477"/>
      <c r="LNZ508" s="477"/>
      <c r="LOA508" s="477"/>
      <c r="LOB508" s="477"/>
      <c r="LOC508" s="477"/>
      <c r="LOD508" s="477"/>
      <c r="LOE508" s="477"/>
      <c r="LOF508" s="477"/>
      <c r="LOG508" s="477"/>
      <c r="LOH508" s="477"/>
      <c r="LOI508" s="477"/>
      <c r="LOJ508" s="477"/>
      <c r="LOK508" s="477"/>
      <c r="LOL508" s="477"/>
      <c r="LOM508" s="477"/>
      <c r="LON508" s="477"/>
      <c r="LOO508" s="477"/>
      <c r="LOP508" s="477"/>
      <c r="LOQ508" s="477"/>
      <c r="LOR508" s="477"/>
      <c r="LOS508" s="477"/>
      <c r="LOT508" s="477"/>
      <c r="LOU508" s="477"/>
      <c r="LOV508" s="477"/>
      <c r="LOW508" s="477"/>
      <c r="LOX508" s="477"/>
      <c r="LOY508" s="477"/>
      <c r="LOZ508" s="477"/>
      <c r="LPA508" s="477"/>
      <c r="LPB508" s="477"/>
      <c r="LPC508" s="477"/>
      <c r="LPD508" s="477"/>
      <c r="LPE508" s="477"/>
      <c r="LPF508" s="477"/>
      <c r="LPG508" s="477"/>
      <c r="LPH508" s="477"/>
      <c r="LPI508" s="477"/>
      <c r="LPJ508" s="477"/>
      <c r="LPK508" s="477"/>
      <c r="LPL508" s="477"/>
      <c r="LPM508" s="477"/>
      <c r="LPN508" s="477"/>
      <c r="LPO508" s="477"/>
      <c r="LPP508" s="477"/>
      <c r="LPQ508" s="477"/>
      <c r="LPR508" s="477"/>
      <c r="LPS508" s="477"/>
      <c r="LPT508" s="477"/>
      <c r="LPU508" s="477"/>
      <c r="LPV508" s="477"/>
      <c r="LPW508" s="477"/>
      <c r="LPX508" s="477"/>
      <c r="LPY508" s="477"/>
      <c r="LPZ508" s="477"/>
      <c r="LQA508" s="477"/>
      <c r="LQB508" s="477"/>
      <c r="LQC508" s="477"/>
      <c r="LQD508" s="477"/>
      <c r="LQE508" s="477"/>
      <c r="LQF508" s="477"/>
      <c r="LQG508" s="477"/>
      <c r="LQH508" s="477"/>
      <c r="LQI508" s="477"/>
      <c r="LQJ508" s="477"/>
      <c r="LQK508" s="477"/>
      <c r="LQL508" s="477"/>
      <c r="LQM508" s="477"/>
      <c r="LQN508" s="477"/>
      <c r="LQO508" s="477"/>
      <c r="LQP508" s="477"/>
      <c r="LQQ508" s="477"/>
      <c r="LQR508" s="477"/>
      <c r="LQS508" s="477"/>
      <c r="LQT508" s="477"/>
      <c r="LQU508" s="477"/>
      <c r="LQV508" s="477"/>
      <c r="LQW508" s="477"/>
      <c r="LQX508" s="477"/>
      <c r="LQY508" s="477"/>
      <c r="LQZ508" s="477"/>
      <c r="LRA508" s="477"/>
      <c r="LRB508" s="477"/>
      <c r="LRC508" s="477"/>
      <c r="LRD508" s="477"/>
      <c r="LRE508" s="477"/>
      <c r="LRF508" s="477"/>
      <c r="LRG508" s="477"/>
      <c r="LRH508" s="477"/>
      <c r="LRI508" s="477"/>
      <c r="LRJ508" s="477"/>
      <c r="LRK508" s="477"/>
      <c r="LRL508" s="477"/>
      <c r="LRM508" s="477"/>
      <c r="LRN508" s="477"/>
      <c r="LRO508" s="477"/>
      <c r="LRP508" s="477"/>
      <c r="LRQ508" s="477"/>
      <c r="LRR508" s="477"/>
      <c r="LRS508" s="477"/>
      <c r="LRT508" s="477"/>
      <c r="LRU508" s="477"/>
      <c r="LRV508" s="477"/>
      <c r="LRW508" s="477"/>
      <c r="LRX508" s="477"/>
      <c r="LRY508" s="477"/>
      <c r="LRZ508" s="477"/>
      <c r="LSA508" s="477"/>
      <c r="LSB508" s="477"/>
      <c r="LSC508" s="477"/>
      <c r="LSD508" s="477"/>
      <c r="LSE508" s="477"/>
      <c r="LSF508" s="477"/>
      <c r="LSG508" s="477"/>
      <c r="LSH508" s="477"/>
      <c r="LSI508" s="477"/>
      <c r="LSJ508" s="477"/>
      <c r="LSK508" s="477"/>
      <c r="LSL508" s="477"/>
      <c r="LSM508" s="477"/>
      <c r="LSN508" s="477"/>
      <c r="LSO508" s="477"/>
      <c r="LSP508" s="477"/>
      <c r="LSQ508" s="477"/>
      <c r="LSR508" s="477"/>
      <c r="LSS508" s="477"/>
      <c r="LST508" s="477"/>
      <c r="LSU508" s="477"/>
      <c r="LSV508" s="477"/>
      <c r="LSW508" s="477"/>
      <c r="LSX508" s="477"/>
      <c r="LSY508" s="477"/>
      <c r="LSZ508" s="477"/>
      <c r="LTA508" s="477"/>
      <c r="LTB508" s="477"/>
      <c r="LTC508" s="477"/>
      <c r="LTD508" s="477"/>
      <c r="LTE508" s="477"/>
      <c r="LTF508" s="477"/>
      <c r="LTG508" s="477"/>
      <c r="LTH508" s="477"/>
      <c r="LTI508" s="477"/>
      <c r="LTJ508" s="477"/>
      <c r="LTK508" s="477"/>
      <c r="LTL508" s="477"/>
      <c r="LTM508" s="477"/>
      <c r="LTN508" s="477"/>
      <c r="LTO508" s="477"/>
      <c r="LTP508" s="477"/>
      <c r="LTQ508" s="477"/>
      <c r="LTR508" s="477"/>
      <c r="LTS508" s="477"/>
      <c r="LTT508" s="477"/>
      <c r="LTU508" s="477"/>
      <c r="LTV508" s="477"/>
      <c r="LTW508" s="477"/>
      <c r="LTX508" s="477"/>
      <c r="LTY508" s="477"/>
      <c r="LTZ508" s="477"/>
      <c r="LUA508" s="477"/>
      <c r="LUB508" s="477"/>
      <c r="LUC508" s="477"/>
      <c r="LUD508" s="477"/>
      <c r="LUE508" s="477"/>
      <c r="LUF508" s="477"/>
      <c r="LUG508" s="477"/>
      <c r="LUH508" s="477"/>
      <c r="LUI508" s="477"/>
      <c r="LUJ508" s="477"/>
      <c r="LUK508" s="477"/>
      <c r="LUL508" s="477"/>
      <c r="LUM508" s="477"/>
      <c r="LUN508" s="477"/>
      <c r="LUO508" s="477"/>
      <c r="LUP508" s="477"/>
      <c r="LUQ508" s="477"/>
      <c r="LUR508" s="477"/>
      <c r="LUS508" s="477"/>
      <c r="LUT508" s="477"/>
      <c r="LUU508" s="477"/>
      <c r="LUV508" s="477"/>
      <c r="LUW508" s="477"/>
      <c r="LUX508" s="477"/>
      <c r="LUY508" s="477"/>
      <c r="LUZ508" s="477"/>
      <c r="LVA508" s="477"/>
      <c r="LVB508" s="477"/>
      <c r="LVC508" s="477"/>
      <c r="LVD508" s="477"/>
      <c r="LVE508" s="477"/>
      <c r="LVF508" s="477"/>
      <c r="LVG508" s="477"/>
      <c r="LVH508" s="477"/>
      <c r="LVI508" s="477"/>
      <c r="LVJ508" s="477"/>
      <c r="LVK508" s="477"/>
      <c r="LVL508" s="477"/>
      <c r="LVM508" s="477"/>
      <c r="LVN508" s="477"/>
      <c r="LVO508" s="477"/>
      <c r="LVP508" s="477"/>
      <c r="LVQ508" s="477"/>
      <c r="LVR508" s="477"/>
      <c r="LVS508" s="477"/>
      <c r="LVT508" s="477"/>
      <c r="LVU508" s="477"/>
      <c r="LVV508" s="477"/>
      <c r="LVW508" s="477"/>
      <c r="LVX508" s="477"/>
      <c r="LVY508" s="477"/>
      <c r="LVZ508" s="477"/>
      <c r="LWA508" s="477"/>
      <c r="LWB508" s="477"/>
      <c r="LWC508" s="477"/>
      <c r="LWD508" s="477"/>
      <c r="LWE508" s="477"/>
      <c r="LWF508" s="477"/>
      <c r="LWG508" s="477"/>
      <c r="LWH508" s="477"/>
      <c r="LWI508" s="477"/>
      <c r="LWJ508" s="477"/>
      <c r="LWK508" s="477"/>
      <c r="LWL508" s="477"/>
      <c r="LWM508" s="477"/>
      <c r="LWN508" s="477"/>
      <c r="LWO508" s="477"/>
      <c r="LWP508" s="477"/>
      <c r="LWQ508" s="477"/>
      <c r="LWR508" s="477"/>
      <c r="LWS508" s="477"/>
      <c r="LWT508" s="477"/>
      <c r="LWU508" s="477"/>
      <c r="LWV508" s="477"/>
      <c r="LWW508" s="477"/>
      <c r="LWX508" s="477"/>
      <c r="LWY508" s="477"/>
      <c r="LWZ508" s="477"/>
      <c r="LXA508" s="477"/>
      <c r="LXB508" s="477"/>
      <c r="LXC508" s="477"/>
      <c r="LXD508" s="477"/>
      <c r="LXE508" s="477"/>
      <c r="LXF508" s="477"/>
      <c r="LXG508" s="477"/>
      <c r="LXH508" s="477"/>
      <c r="LXI508" s="477"/>
      <c r="LXJ508" s="477"/>
      <c r="LXK508" s="477"/>
      <c r="LXL508" s="477"/>
      <c r="LXM508" s="477"/>
      <c r="LXN508" s="477"/>
      <c r="LXO508" s="477"/>
      <c r="LXP508" s="477"/>
      <c r="LXQ508" s="477"/>
      <c r="LXR508" s="477"/>
      <c r="LXS508" s="477"/>
      <c r="LXT508" s="477"/>
      <c r="LXU508" s="477"/>
      <c r="LXV508" s="477"/>
      <c r="LXW508" s="477"/>
      <c r="LXX508" s="477"/>
      <c r="LXY508" s="477"/>
      <c r="LXZ508" s="477"/>
      <c r="LYA508" s="477"/>
      <c r="LYB508" s="477"/>
      <c r="LYC508" s="477"/>
      <c r="LYD508" s="477"/>
      <c r="LYE508" s="477"/>
      <c r="LYF508" s="477"/>
      <c r="LYG508" s="477"/>
      <c r="LYH508" s="477"/>
      <c r="LYI508" s="477"/>
      <c r="LYJ508" s="477"/>
      <c r="LYK508" s="477"/>
      <c r="LYL508" s="477"/>
      <c r="LYM508" s="477"/>
      <c r="LYN508" s="477"/>
      <c r="LYO508" s="477"/>
      <c r="LYP508" s="477"/>
      <c r="LYQ508" s="477"/>
      <c r="LYR508" s="477"/>
      <c r="LYS508" s="477"/>
      <c r="LYT508" s="477"/>
      <c r="LYU508" s="477"/>
      <c r="LYV508" s="477"/>
      <c r="LYW508" s="477"/>
      <c r="LYX508" s="477"/>
      <c r="LYY508" s="477"/>
      <c r="LYZ508" s="477"/>
      <c r="LZA508" s="477"/>
      <c r="LZB508" s="477"/>
      <c r="LZC508" s="477"/>
      <c r="LZD508" s="477"/>
      <c r="LZE508" s="477"/>
      <c r="LZF508" s="477"/>
      <c r="LZG508" s="477"/>
      <c r="LZH508" s="477"/>
      <c r="LZI508" s="477"/>
      <c r="LZJ508" s="477"/>
      <c r="LZK508" s="477"/>
      <c r="LZL508" s="477"/>
      <c r="LZM508" s="477"/>
      <c r="LZN508" s="477"/>
      <c r="LZO508" s="477"/>
      <c r="LZP508" s="477"/>
      <c r="LZQ508" s="477"/>
      <c r="LZR508" s="477"/>
      <c r="LZS508" s="477"/>
      <c r="LZT508" s="477"/>
      <c r="LZU508" s="477"/>
      <c r="LZV508" s="477"/>
      <c r="LZW508" s="477"/>
      <c r="LZX508" s="477"/>
      <c r="LZY508" s="477"/>
      <c r="LZZ508" s="477"/>
      <c r="MAA508" s="477"/>
      <c r="MAB508" s="477"/>
      <c r="MAC508" s="477"/>
      <c r="MAD508" s="477"/>
      <c r="MAE508" s="477"/>
      <c r="MAF508" s="477"/>
      <c r="MAG508" s="477"/>
      <c r="MAH508" s="477"/>
      <c r="MAI508" s="477"/>
      <c r="MAJ508" s="477"/>
      <c r="MAK508" s="477"/>
      <c r="MAL508" s="477"/>
      <c r="MAM508" s="477"/>
      <c r="MAN508" s="477"/>
      <c r="MAO508" s="477"/>
      <c r="MAP508" s="477"/>
      <c r="MAQ508" s="477"/>
      <c r="MAR508" s="477"/>
      <c r="MAS508" s="477"/>
      <c r="MAT508" s="477"/>
      <c r="MAU508" s="477"/>
      <c r="MAV508" s="477"/>
      <c r="MAW508" s="477"/>
      <c r="MAX508" s="477"/>
      <c r="MAY508" s="477"/>
      <c r="MAZ508" s="477"/>
      <c r="MBA508" s="477"/>
      <c r="MBB508" s="477"/>
      <c r="MBC508" s="477"/>
      <c r="MBD508" s="477"/>
      <c r="MBE508" s="477"/>
      <c r="MBF508" s="477"/>
      <c r="MBG508" s="477"/>
      <c r="MBH508" s="477"/>
      <c r="MBI508" s="477"/>
      <c r="MBJ508" s="477"/>
      <c r="MBK508" s="477"/>
      <c r="MBL508" s="477"/>
      <c r="MBM508" s="477"/>
      <c r="MBN508" s="477"/>
      <c r="MBO508" s="477"/>
      <c r="MBP508" s="477"/>
      <c r="MBQ508" s="477"/>
      <c r="MBR508" s="477"/>
      <c r="MBS508" s="477"/>
      <c r="MBT508" s="477"/>
      <c r="MBU508" s="477"/>
      <c r="MBV508" s="477"/>
      <c r="MBW508" s="477"/>
      <c r="MBX508" s="477"/>
      <c r="MBY508" s="477"/>
      <c r="MBZ508" s="477"/>
      <c r="MCA508" s="477"/>
      <c r="MCB508" s="477"/>
      <c r="MCC508" s="477"/>
      <c r="MCD508" s="477"/>
      <c r="MCE508" s="477"/>
      <c r="MCF508" s="477"/>
      <c r="MCG508" s="477"/>
      <c r="MCH508" s="477"/>
      <c r="MCI508" s="477"/>
      <c r="MCJ508" s="477"/>
      <c r="MCK508" s="477"/>
      <c r="MCL508" s="477"/>
      <c r="MCM508" s="477"/>
      <c r="MCN508" s="477"/>
      <c r="MCO508" s="477"/>
      <c r="MCP508" s="477"/>
      <c r="MCQ508" s="477"/>
      <c r="MCR508" s="477"/>
      <c r="MCS508" s="477"/>
      <c r="MCT508" s="477"/>
      <c r="MCU508" s="477"/>
      <c r="MCV508" s="477"/>
      <c r="MCW508" s="477"/>
      <c r="MCX508" s="477"/>
      <c r="MCY508" s="477"/>
      <c r="MCZ508" s="477"/>
      <c r="MDA508" s="477"/>
      <c r="MDB508" s="477"/>
      <c r="MDC508" s="477"/>
      <c r="MDD508" s="477"/>
      <c r="MDE508" s="477"/>
      <c r="MDF508" s="477"/>
      <c r="MDG508" s="477"/>
      <c r="MDH508" s="477"/>
      <c r="MDI508" s="477"/>
      <c r="MDJ508" s="477"/>
      <c r="MDK508" s="477"/>
      <c r="MDL508" s="477"/>
      <c r="MDM508" s="477"/>
      <c r="MDN508" s="477"/>
      <c r="MDO508" s="477"/>
      <c r="MDP508" s="477"/>
      <c r="MDQ508" s="477"/>
      <c r="MDR508" s="477"/>
      <c r="MDS508" s="477"/>
      <c r="MDT508" s="477"/>
      <c r="MDU508" s="477"/>
      <c r="MDV508" s="477"/>
      <c r="MDW508" s="477"/>
      <c r="MDX508" s="477"/>
      <c r="MDY508" s="477"/>
      <c r="MDZ508" s="477"/>
      <c r="MEA508" s="477"/>
      <c r="MEB508" s="477"/>
      <c r="MEC508" s="477"/>
      <c r="MED508" s="477"/>
      <c r="MEE508" s="477"/>
      <c r="MEF508" s="477"/>
      <c r="MEG508" s="477"/>
      <c r="MEH508" s="477"/>
      <c r="MEI508" s="477"/>
      <c r="MEJ508" s="477"/>
      <c r="MEK508" s="477"/>
      <c r="MEL508" s="477"/>
      <c r="MEM508" s="477"/>
      <c r="MEN508" s="477"/>
      <c r="MEO508" s="477"/>
      <c r="MEP508" s="477"/>
      <c r="MEQ508" s="477"/>
      <c r="MER508" s="477"/>
      <c r="MES508" s="477"/>
      <c r="MET508" s="477"/>
      <c r="MEU508" s="477"/>
      <c r="MEV508" s="477"/>
      <c r="MEW508" s="477"/>
      <c r="MEX508" s="477"/>
      <c r="MEY508" s="477"/>
      <c r="MEZ508" s="477"/>
      <c r="MFA508" s="477"/>
      <c r="MFB508" s="477"/>
      <c r="MFC508" s="477"/>
      <c r="MFD508" s="477"/>
      <c r="MFE508" s="477"/>
      <c r="MFF508" s="477"/>
      <c r="MFG508" s="477"/>
      <c r="MFH508" s="477"/>
      <c r="MFI508" s="477"/>
      <c r="MFJ508" s="477"/>
      <c r="MFK508" s="477"/>
      <c r="MFL508" s="477"/>
      <c r="MFM508" s="477"/>
      <c r="MFN508" s="477"/>
      <c r="MFO508" s="477"/>
      <c r="MFP508" s="477"/>
      <c r="MFQ508" s="477"/>
      <c r="MFR508" s="477"/>
      <c r="MFS508" s="477"/>
      <c r="MFT508" s="477"/>
      <c r="MFU508" s="477"/>
      <c r="MFV508" s="477"/>
      <c r="MFW508" s="477"/>
      <c r="MFX508" s="477"/>
      <c r="MFY508" s="477"/>
      <c r="MFZ508" s="477"/>
      <c r="MGA508" s="477"/>
      <c r="MGB508" s="477"/>
      <c r="MGC508" s="477"/>
      <c r="MGD508" s="477"/>
      <c r="MGE508" s="477"/>
      <c r="MGF508" s="477"/>
      <c r="MGG508" s="477"/>
      <c r="MGH508" s="477"/>
      <c r="MGI508" s="477"/>
      <c r="MGJ508" s="477"/>
      <c r="MGK508" s="477"/>
      <c r="MGL508" s="477"/>
      <c r="MGM508" s="477"/>
      <c r="MGN508" s="477"/>
      <c r="MGO508" s="477"/>
      <c r="MGP508" s="477"/>
      <c r="MGQ508" s="477"/>
      <c r="MGR508" s="477"/>
      <c r="MGS508" s="477"/>
      <c r="MGT508" s="477"/>
      <c r="MGU508" s="477"/>
      <c r="MGV508" s="477"/>
      <c r="MGW508" s="477"/>
      <c r="MGX508" s="477"/>
      <c r="MGY508" s="477"/>
      <c r="MGZ508" s="477"/>
      <c r="MHA508" s="477"/>
      <c r="MHB508" s="477"/>
      <c r="MHC508" s="477"/>
      <c r="MHD508" s="477"/>
      <c r="MHE508" s="477"/>
      <c r="MHF508" s="477"/>
      <c r="MHG508" s="477"/>
      <c r="MHH508" s="477"/>
      <c r="MHI508" s="477"/>
      <c r="MHJ508" s="477"/>
      <c r="MHK508" s="477"/>
      <c r="MHL508" s="477"/>
      <c r="MHM508" s="477"/>
      <c r="MHN508" s="477"/>
      <c r="MHO508" s="477"/>
      <c r="MHP508" s="477"/>
      <c r="MHQ508" s="477"/>
      <c r="MHR508" s="477"/>
      <c r="MHS508" s="477"/>
      <c r="MHT508" s="477"/>
      <c r="MHU508" s="477"/>
      <c r="MHV508" s="477"/>
      <c r="MHW508" s="477"/>
      <c r="MHX508" s="477"/>
      <c r="MHY508" s="477"/>
      <c r="MHZ508" s="477"/>
      <c r="MIA508" s="477"/>
      <c r="MIB508" s="477"/>
      <c r="MIC508" s="477"/>
      <c r="MID508" s="477"/>
      <c r="MIE508" s="477"/>
      <c r="MIF508" s="477"/>
      <c r="MIG508" s="477"/>
      <c r="MIH508" s="477"/>
      <c r="MII508" s="477"/>
      <c r="MIJ508" s="477"/>
      <c r="MIK508" s="477"/>
      <c r="MIL508" s="477"/>
      <c r="MIM508" s="477"/>
      <c r="MIN508" s="477"/>
      <c r="MIO508" s="477"/>
      <c r="MIP508" s="477"/>
      <c r="MIQ508" s="477"/>
      <c r="MIR508" s="477"/>
      <c r="MIS508" s="477"/>
      <c r="MIT508" s="477"/>
      <c r="MIU508" s="477"/>
      <c r="MIV508" s="477"/>
      <c r="MIW508" s="477"/>
      <c r="MIX508" s="477"/>
      <c r="MIY508" s="477"/>
      <c r="MIZ508" s="477"/>
      <c r="MJA508" s="477"/>
      <c r="MJB508" s="477"/>
      <c r="MJC508" s="477"/>
      <c r="MJD508" s="477"/>
      <c r="MJE508" s="477"/>
      <c r="MJF508" s="477"/>
      <c r="MJG508" s="477"/>
      <c r="MJH508" s="477"/>
      <c r="MJI508" s="477"/>
      <c r="MJJ508" s="477"/>
      <c r="MJK508" s="477"/>
      <c r="MJL508" s="477"/>
      <c r="MJM508" s="477"/>
      <c r="MJN508" s="477"/>
      <c r="MJO508" s="477"/>
      <c r="MJP508" s="477"/>
      <c r="MJQ508" s="477"/>
      <c r="MJR508" s="477"/>
      <c r="MJS508" s="477"/>
      <c r="MJT508" s="477"/>
      <c r="MJU508" s="477"/>
      <c r="MJV508" s="477"/>
      <c r="MJW508" s="477"/>
      <c r="MJX508" s="477"/>
      <c r="MJY508" s="477"/>
      <c r="MJZ508" s="477"/>
      <c r="MKA508" s="477"/>
      <c r="MKB508" s="477"/>
      <c r="MKC508" s="477"/>
      <c r="MKD508" s="477"/>
      <c r="MKE508" s="477"/>
      <c r="MKF508" s="477"/>
      <c r="MKG508" s="477"/>
      <c r="MKH508" s="477"/>
      <c r="MKI508" s="477"/>
      <c r="MKJ508" s="477"/>
      <c r="MKK508" s="477"/>
      <c r="MKL508" s="477"/>
      <c r="MKM508" s="477"/>
      <c r="MKN508" s="477"/>
      <c r="MKO508" s="477"/>
      <c r="MKP508" s="477"/>
      <c r="MKQ508" s="477"/>
      <c r="MKR508" s="477"/>
      <c r="MKS508" s="477"/>
      <c r="MKT508" s="477"/>
      <c r="MKU508" s="477"/>
      <c r="MKV508" s="477"/>
      <c r="MKW508" s="477"/>
      <c r="MKX508" s="477"/>
      <c r="MKY508" s="477"/>
      <c r="MKZ508" s="477"/>
      <c r="MLA508" s="477"/>
      <c r="MLB508" s="477"/>
      <c r="MLC508" s="477"/>
      <c r="MLD508" s="477"/>
      <c r="MLE508" s="477"/>
      <c r="MLF508" s="477"/>
      <c r="MLG508" s="477"/>
      <c r="MLH508" s="477"/>
      <c r="MLI508" s="477"/>
      <c r="MLJ508" s="477"/>
      <c r="MLK508" s="477"/>
      <c r="MLL508" s="477"/>
      <c r="MLM508" s="477"/>
      <c r="MLN508" s="477"/>
      <c r="MLO508" s="477"/>
      <c r="MLP508" s="477"/>
      <c r="MLQ508" s="477"/>
      <c r="MLR508" s="477"/>
      <c r="MLS508" s="477"/>
      <c r="MLT508" s="477"/>
      <c r="MLU508" s="477"/>
      <c r="MLV508" s="477"/>
      <c r="MLW508" s="477"/>
      <c r="MLX508" s="477"/>
      <c r="MLY508" s="477"/>
      <c r="MLZ508" s="477"/>
      <c r="MMA508" s="477"/>
      <c r="MMB508" s="477"/>
      <c r="MMC508" s="477"/>
      <c r="MMD508" s="477"/>
      <c r="MME508" s="477"/>
      <c r="MMF508" s="477"/>
      <c r="MMG508" s="477"/>
      <c r="MMH508" s="477"/>
      <c r="MMI508" s="477"/>
      <c r="MMJ508" s="477"/>
      <c r="MMK508" s="477"/>
      <c r="MML508" s="477"/>
      <c r="MMM508" s="477"/>
      <c r="MMN508" s="477"/>
      <c r="MMO508" s="477"/>
      <c r="MMP508" s="477"/>
      <c r="MMQ508" s="477"/>
      <c r="MMR508" s="477"/>
      <c r="MMS508" s="477"/>
      <c r="MMT508" s="477"/>
      <c r="MMU508" s="477"/>
      <c r="MMV508" s="477"/>
      <c r="MMW508" s="477"/>
      <c r="MMX508" s="477"/>
      <c r="MMY508" s="477"/>
      <c r="MMZ508" s="477"/>
      <c r="MNA508" s="477"/>
      <c r="MNB508" s="477"/>
      <c r="MNC508" s="477"/>
      <c r="MND508" s="477"/>
      <c r="MNE508" s="477"/>
      <c r="MNF508" s="477"/>
      <c r="MNG508" s="477"/>
      <c r="MNH508" s="477"/>
      <c r="MNI508" s="477"/>
      <c r="MNJ508" s="477"/>
      <c r="MNK508" s="477"/>
      <c r="MNL508" s="477"/>
      <c r="MNM508" s="477"/>
      <c r="MNN508" s="477"/>
      <c r="MNO508" s="477"/>
      <c r="MNP508" s="477"/>
      <c r="MNQ508" s="477"/>
      <c r="MNR508" s="477"/>
      <c r="MNS508" s="477"/>
      <c r="MNT508" s="477"/>
      <c r="MNU508" s="477"/>
      <c r="MNV508" s="477"/>
      <c r="MNW508" s="477"/>
      <c r="MNX508" s="477"/>
      <c r="MNY508" s="477"/>
      <c r="MNZ508" s="477"/>
      <c r="MOA508" s="477"/>
      <c r="MOB508" s="477"/>
      <c r="MOC508" s="477"/>
      <c r="MOD508" s="477"/>
      <c r="MOE508" s="477"/>
      <c r="MOF508" s="477"/>
      <c r="MOG508" s="477"/>
      <c r="MOH508" s="477"/>
      <c r="MOI508" s="477"/>
      <c r="MOJ508" s="477"/>
      <c r="MOK508" s="477"/>
      <c r="MOL508" s="477"/>
      <c r="MOM508" s="477"/>
      <c r="MON508" s="477"/>
      <c r="MOO508" s="477"/>
      <c r="MOP508" s="477"/>
      <c r="MOQ508" s="477"/>
      <c r="MOR508" s="477"/>
      <c r="MOS508" s="477"/>
      <c r="MOT508" s="477"/>
      <c r="MOU508" s="477"/>
      <c r="MOV508" s="477"/>
      <c r="MOW508" s="477"/>
      <c r="MOX508" s="477"/>
      <c r="MOY508" s="477"/>
      <c r="MOZ508" s="477"/>
      <c r="MPA508" s="477"/>
      <c r="MPB508" s="477"/>
      <c r="MPC508" s="477"/>
      <c r="MPD508" s="477"/>
      <c r="MPE508" s="477"/>
      <c r="MPF508" s="477"/>
      <c r="MPG508" s="477"/>
      <c r="MPH508" s="477"/>
      <c r="MPI508" s="477"/>
      <c r="MPJ508" s="477"/>
      <c r="MPK508" s="477"/>
      <c r="MPL508" s="477"/>
      <c r="MPM508" s="477"/>
      <c r="MPN508" s="477"/>
      <c r="MPO508" s="477"/>
      <c r="MPP508" s="477"/>
      <c r="MPQ508" s="477"/>
      <c r="MPR508" s="477"/>
      <c r="MPS508" s="477"/>
      <c r="MPT508" s="477"/>
      <c r="MPU508" s="477"/>
      <c r="MPV508" s="477"/>
      <c r="MPW508" s="477"/>
      <c r="MPX508" s="477"/>
      <c r="MPY508" s="477"/>
      <c r="MPZ508" s="477"/>
      <c r="MQA508" s="477"/>
      <c r="MQB508" s="477"/>
      <c r="MQC508" s="477"/>
      <c r="MQD508" s="477"/>
      <c r="MQE508" s="477"/>
      <c r="MQF508" s="477"/>
      <c r="MQG508" s="477"/>
      <c r="MQH508" s="477"/>
      <c r="MQI508" s="477"/>
      <c r="MQJ508" s="477"/>
      <c r="MQK508" s="477"/>
      <c r="MQL508" s="477"/>
      <c r="MQM508" s="477"/>
      <c r="MQN508" s="477"/>
      <c r="MQO508" s="477"/>
      <c r="MQP508" s="477"/>
      <c r="MQQ508" s="477"/>
      <c r="MQR508" s="477"/>
      <c r="MQS508" s="477"/>
      <c r="MQT508" s="477"/>
      <c r="MQU508" s="477"/>
      <c r="MQV508" s="477"/>
      <c r="MQW508" s="477"/>
      <c r="MQX508" s="477"/>
      <c r="MQY508" s="477"/>
      <c r="MQZ508" s="477"/>
      <c r="MRA508" s="477"/>
      <c r="MRB508" s="477"/>
      <c r="MRC508" s="477"/>
      <c r="MRD508" s="477"/>
      <c r="MRE508" s="477"/>
      <c r="MRF508" s="477"/>
      <c r="MRG508" s="477"/>
      <c r="MRH508" s="477"/>
      <c r="MRI508" s="477"/>
      <c r="MRJ508" s="477"/>
      <c r="MRK508" s="477"/>
      <c r="MRL508" s="477"/>
      <c r="MRM508" s="477"/>
      <c r="MRN508" s="477"/>
      <c r="MRO508" s="477"/>
      <c r="MRP508" s="477"/>
      <c r="MRQ508" s="477"/>
      <c r="MRR508" s="477"/>
      <c r="MRS508" s="477"/>
      <c r="MRT508" s="477"/>
      <c r="MRU508" s="477"/>
      <c r="MRV508" s="477"/>
      <c r="MRW508" s="477"/>
      <c r="MRX508" s="477"/>
      <c r="MRY508" s="477"/>
      <c r="MRZ508" s="477"/>
      <c r="MSA508" s="477"/>
      <c r="MSB508" s="477"/>
      <c r="MSC508" s="477"/>
      <c r="MSD508" s="477"/>
      <c r="MSE508" s="477"/>
      <c r="MSF508" s="477"/>
      <c r="MSG508" s="477"/>
      <c r="MSH508" s="477"/>
      <c r="MSI508" s="477"/>
      <c r="MSJ508" s="477"/>
      <c r="MSK508" s="477"/>
      <c r="MSL508" s="477"/>
      <c r="MSM508" s="477"/>
      <c r="MSN508" s="477"/>
      <c r="MSO508" s="477"/>
      <c r="MSP508" s="477"/>
      <c r="MSQ508" s="477"/>
      <c r="MSR508" s="477"/>
      <c r="MSS508" s="477"/>
      <c r="MST508" s="477"/>
      <c r="MSU508" s="477"/>
      <c r="MSV508" s="477"/>
      <c r="MSW508" s="477"/>
      <c r="MSX508" s="477"/>
      <c r="MSY508" s="477"/>
      <c r="MSZ508" s="477"/>
      <c r="MTA508" s="477"/>
      <c r="MTB508" s="477"/>
      <c r="MTC508" s="477"/>
      <c r="MTD508" s="477"/>
      <c r="MTE508" s="477"/>
      <c r="MTF508" s="477"/>
      <c r="MTG508" s="477"/>
      <c r="MTH508" s="477"/>
      <c r="MTI508" s="477"/>
      <c r="MTJ508" s="477"/>
      <c r="MTK508" s="477"/>
      <c r="MTL508" s="477"/>
      <c r="MTM508" s="477"/>
      <c r="MTN508" s="477"/>
      <c r="MTO508" s="477"/>
      <c r="MTP508" s="477"/>
      <c r="MTQ508" s="477"/>
      <c r="MTR508" s="477"/>
      <c r="MTS508" s="477"/>
      <c r="MTT508" s="477"/>
      <c r="MTU508" s="477"/>
      <c r="MTV508" s="477"/>
      <c r="MTW508" s="477"/>
      <c r="MTX508" s="477"/>
      <c r="MTY508" s="477"/>
      <c r="MTZ508" s="477"/>
      <c r="MUA508" s="477"/>
      <c r="MUB508" s="477"/>
      <c r="MUC508" s="477"/>
      <c r="MUD508" s="477"/>
      <c r="MUE508" s="477"/>
      <c r="MUF508" s="477"/>
      <c r="MUG508" s="477"/>
      <c r="MUH508" s="477"/>
      <c r="MUI508" s="477"/>
      <c r="MUJ508" s="477"/>
      <c r="MUK508" s="477"/>
      <c r="MUL508" s="477"/>
      <c r="MUM508" s="477"/>
      <c r="MUN508" s="477"/>
      <c r="MUO508" s="477"/>
      <c r="MUP508" s="477"/>
      <c r="MUQ508" s="477"/>
      <c r="MUR508" s="477"/>
      <c r="MUS508" s="477"/>
      <c r="MUT508" s="477"/>
      <c r="MUU508" s="477"/>
      <c r="MUV508" s="477"/>
      <c r="MUW508" s="477"/>
      <c r="MUX508" s="477"/>
      <c r="MUY508" s="477"/>
      <c r="MUZ508" s="477"/>
      <c r="MVA508" s="477"/>
      <c r="MVB508" s="477"/>
      <c r="MVC508" s="477"/>
      <c r="MVD508" s="477"/>
      <c r="MVE508" s="477"/>
      <c r="MVF508" s="477"/>
      <c r="MVG508" s="477"/>
      <c r="MVH508" s="477"/>
      <c r="MVI508" s="477"/>
      <c r="MVJ508" s="477"/>
      <c r="MVK508" s="477"/>
      <c r="MVL508" s="477"/>
      <c r="MVM508" s="477"/>
      <c r="MVN508" s="477"/>
      <c r="MVO508" s="477"/>
      <c r="MVP508" s="477"/>
      <c r="MVQ508" s="477"/>
      <c r="MVR508" s="477"/>
      <c r="MVS508" s="477"/>
      <c r="MVT508" s="477"/>
      <c r="MVU508" s="477"/>
      <c r="MVV508" s="477"/>
      <c r="MVW508" s="477"/>
      <c r="MVX508" s="477"/>
      <c r="MVY508" s="477"/>
      <c r="MVZ508" s="477"/>
      <c r="MWA508" s="477"/>
      <c r="MWB508" s="477"/>
      <c r="MWC508" s="477"/>
      <c r="MWD508" s="477"/>
      <c r="MWE508" s="477"/>
      <c r="MWF508" s="477"/>
      <c r="MWG508" s="477"/>
      <c r="MWH508" s="477"/>
      <c r="MWI508" s="477"/>
      <c r="MWJ508" s="477"/>
      <c r="MWK508" s="477"/>
      <c r="MWL508" s="477"/>
      <c r="MWM508" s="477"/>
      <c r="MWN508" s="477"/>
      <c r="MWO508" s="477"/>
      <c r="MWP508" s="477"/>
      <c r="MWQ508" s="477"/>
      <c r="MWR508" s="477"/>
      <c r="MWS508" s="477"/>
      <c r="MWT508" s="477"/>
      <c r="MWU508" s="477"/>
      <c r="MWV508" s="477"/>
      <c r="MWW508" s="477"/>
      <c r="MWX508" s="477"/>
      <c r="MWY508" s="477"/>
      <c r="MWZ508" s="477"/>
      <c r="MXA508" s="477"/>
      <c r="MXB508" s="477"/>
      <c r="MXC508" s="477"/>
      <c r="MXD508" s="477"/>
      <c r="MXE508" s="477"/>
      <c r="MXF508" s="477"/>
      <c r="MXG508" s="477"/>
      <c r="MXH508" s="477"/>
      <c r="MXI508" s="477"/>
      <c r="MXJ508" s="477"/>
      <c r="MXK508" s="477"/>
      <c r="MXL508" s="477"/>
      <c r="MXM508" s="477"/>
      <c r="MXN508" s="477"/>
      <c r="MXO508" s="477"/>
      <c r="MXP508" s="477"/>
      <c r="MXQ508" s="477"/>
      <c r="MXR508" s="477"/>
      <c r="MXS508" s="477"/>
      <c r="MXT508" s="477"/>
      <c r="MXU508" s="477"/>
      <c r="MXV508" s="477"/>
      <c r="MXW508" s="477"/>
      <c r="MXX508" s="477"/>
      <c r="MXY508" s="477"/>
      <c r="MXZ508" s="477"/>
      <c r="MYA508" s="477"/>
      <c r="MYB508" s="477"/>
      <c r="MYC508" s="477"/>
      <c r="MYD508" s="477"/>
      <c r="MYE508" s="477"/>
      <c r="MYF508" s="477"/>
      <c r="MYG508" s="477"/>
      <c r="MYH508" s="477"/>
      <c r="MYI508" s="477"/>
      <c r="MYJ508" s="477"/>
      <c r="MYK508" s="477"/>
      <c r="MYL508" s="477"/>
      <c r="MYM508" s="477"/>
      <c r="MYN508" s="477"/>
      <c r="MYO508" s="477"/>
      <c r="MYP508" s="477"/>
      <c r="MYQ508" s="477"/>
      <c r="MYR508" s="477"/>
      <c r="MYS508" s="477"/>
      <c r="MYT508" s="477"/>
      <c r="MYU508" s="477"/>
      <c r="MYV508" s="477"/>
      <c r="MYW508" s="477"/>
      <c r="MYX508" s="477"/>
      <c r="MYY508" s="477"/>
      <c r="MYZ508" s="477"/>
      <c r="MZA508" s="477"/>
      <c r="MZB508" s="477"/>
      <c r="MZC508" s="477"/>
      <c r="MZD508" s="477"/>
      <c r="MZE508" s="477"/>
      <c r="MZF508" s="477"/>
      <c r="MZG508" s="477"/>
      <c r="MZH508" s="477"/>
      <c r="MZI508" s="477"/>
      <c r="MZJ508" s="477"/>
      <c r="MZK508" s="477"/>
      <c r="MZL508" s="477"/>
      <c r="MZM508" s="477"/>
      <c r="MZN508" s="477"/>
      <c r="MZO508" s="477"/>
      <c r="MZP508" s="477"/>
      <c r="MZQ508" s="477"/>
      <c r="MZR508" s="477"/>
      <c r="MZS508" s="477"/>
      <c r="MZT508" s="477"/>
      <c r="MZU508" s="477"/>
      <c r="MZV508" s="477"/>
      <c r="MZW508" s="477"/>
      <c r="MZX508" s="477"/>
      <c r="MZY508" s="477"/>
      <c r="MZZ508" s="477"/>
      <c r="NAA508" s="477"/>
      <c r="NAB508" s="477"/>
      <c r="NAC508" s="477"/>
      <c r="NAD508" s="477"/>
      <c r="NAE508" s="477"/>
      <c r="NAF508" s="477"/>
      <c r="NAG508" s="477"/>
      <c r="NAH508" s="477"/>
      <c r="NAI508" s="477"/>
      <c r="NAJ508" s="477"/>
      <c r="NAK508" s="477"/>
      <c r="NAL508" s="477"/>
      <c r="NAM508" s="477"/>
      <c r="NAN508" s="477"/>
      <c r="NAO508" s="477"/>
      <c r="NAP508" s="477"/>
      <c r="NAQ508" s="477"/>
      <c r="NAR508" s="477"/>
      <c r="NAS508" s="477"/>
      <c r="NAT508" s="477"/>
      <c r="NAU508" s="477"/>
      <c r="NAV508" s="477"/>
      <c r="NAW508" s="477"/>
      <c r="NAX508" s="477"/>
      <c r="NAY508" s="477"/>
      <c r="NAZ508" s="477"/>
      <c r="NBA508" s="477"/>
      <c r="NBB508" s="477"/>
      <c r="NBC508" s="477"/>
      <c r="NBD508" s="477"/>
      <c r="NBE508" s="477"/>
      <c r="NBF508" s="477"/>
      <c r="NBG508" s="477"/>
      <c r="NBH508" s="477"/>
      <c r="NBI508" s="477"/>
      <c r="NBJ508" s="477"/>
      <c r="NBK508" s="477"/>
      <c r="NBL508" s="477"/>
      <c r="NBM508" s="477"/>
      <c r="NBN508" s="477"/>
      <c r="NBO508" s="477"/>
      <c r="NBP508" s="477"/>
      <c r="NBQ508" s="477"/>
      <c r="NBR508" s="477"/>
      <c r="NBS508" s="477"/>
      <c r="NBT508" s="477"/>
      <c r="NBU508" s="477"/>
      <c r="NBV508" s="477"/>
      <c r="NBW508" s="477"/>
      <c r="NBX508" s="477"/>
      <c r="NBY508" s="477"/>
      <c r="NBZ508" s="477"/>
      <c r="NCA508" s="477"/>
      <c r="NCB508" s="477"/>
      <c r="NCC508" s="477"/>
      <c r="NCD508" s="477"/>
      <c r="NCE508" s="477"/>
      <c r="NCF508" s="477"/>
      <c r="NCG508" s="477"/>
      <c r="NCH508" s="477"/>
      <c r="NCI508" s="477"/>
      <c r="NCJ508" s="477"/>
      <c r="NCK508" s="477"/>
      <c r="NCL508" s="477"/>
      <c r="NCM508" s="477"/>
      <c r="NCN508" s="477"/>
      <c r="NCO508" s="477"/>
      <c r="NCP508" s="477"/>
      <c r="NCQ508" s="477"/>
      <c r="NCR508" s="477"/>
      <c r="NCS508" s="477"/>
      <c r="NCT508" s="477"/>
      <c r="NCU508" s="477"/>
      <c r="NCV508" s="477"/>
      <c r="NCW508" s="477"/>
      <c r="NCX508" s="477"/>
      <c r="NCY508" s="477"/>
      <c r="NCZ508" s="477"/>
      <c r="NDA508" s="477"/>
      <c r="NDB508" s="477"/>
      <c r="NDC508" s="477"/>
      <c r="NDD508" s="477"/>
      <c r="NDE508" s="477"/>
      <c r="NDF508" s="477"/>
      <c r="NDG508" s="477"/>
      <c r="NDH508" s="477"/>
      <c r="NDI508" s="477"/>
      <c r="NDJ508" s="477"/>
      <c r="NDK508" s="477"/>
      <c r="NDL508" s="477"/>
      <c r="NDM508" s="477"/>
      <c r="NDN508" s="477"/>
      <c r="NDO508" s="477"/>
      <c r="NDP508" s="477"/>
      <c r="NDQ508" s="477"/>
      <c r="NDR508" s="477"/>
      <c r="NDS508" s="477"/>
      <c r="NDT508" s="477"/>
      <c r="NDU508" s="477"/>
      <c r="NDV508" s="477"/>
      <c r="NDW508" s="477"/>
      <c r="NDX508" s="477"/>
      <c r="NDY508" s="477"/>
      <c r="NDZ508" s="477"/>
      <c r="NEA508" s="477"/>
      <c r="NEB508" s="477"/>
      <c r="NEC508" s="477"/>
      <c r="NED508" s="477"/>
      <c r="NEE508" s="477"/>
      <c r="NEF508" s="477"/>
      <c r="NEG508" s="477"/>
      <c r="NEH508" s="477"/>
      <c r="NEI508" s="477"/>
      <c r="NEJ508" s="477"/>
      <c r="NEK508" s="477"/>
      <c r="NEL508" s="477"/>
      <c r="NEM508" s="477"/>
      <c r="NEN508" s="477"/>
      <c r="NEO508" s="477"/>
      <c r="NEP508" s="477"/>
      <c r="NEQ508" s="477"/>
      <c r="NER508" s="477"/>
      <c r="NES508" s="477"/>
      <c r="NET508" s="477"/>
      <c r="NEU508" s="477"/>
      <c r="NEV508" s="477"/>
      <c r="NEW508" s="477"/>
      <c r="NEX508" s="477"/>
      <c r="NEY508" s="477"/>
      <c r="NEZ508" s="477"/>
      <c r="NFA508" s="477"/>
      <c r="NFB508" s="477"/>
      <c r="NFC508" s="477"/>
      <c r="NFD508" s="477"/>
      <c r="NFE508" s="477"/>
      <c r="NFF508" s="477"/>
      <c r="NFG508" s="477"/>
      <c r="NFH508" s="477"/>
      <c r="NFI508" s="477"/>
      <c r="NFJ508" s="477"/>
      <c r="NFK508" s="477"/>
      <c r="NFL508" s="477"/>
      <c r="NFM508" s="477"/>
      <c r="NFN508" s="477"/>
      <c r="NFO508" s="477"/>
      <c r="NFP508" s="477"/>
      <c r="NFQ508" s="477"/>
      <c r="NFR508" s="477"/>
      <c r="NFS508" s="477"/>
      <c r="NFT508" s="477"/>
      <c r="NFU508" s="477"/>
      <c r="NFV508" s="477"/>
      <c r="NFW508" s="477"/>
      <c r="NFX508" s="477"/>
      <c r="NFY508" s="477"/>
      <c r="NFZ508" s="477"/>
      <c r="NGA508" s="477"/>
      <c r="NGB508" s="477"/>
      <c r="NGC508" s="477"/>
      <c r="NGD508" s="477"/>
      <c r="NGE508" s="477"/>
      <c r="NGF508" s="477"/>
      <c r="NGG508" s="477"/>
      <c r="NGH508" s="477"/>
      <c r="NGI508" s="477"/>
      <c r="NGJ508" s="477"/>
      <c r="NGK508" s="477"/>
      <c r="NGL508" s="477"/>
      <c r="NGM508" s="477"/>
      <c r="NGN508" s="477"/>
      <c r="NGO508" s="477"/>
      <c r="NGP508" s="477"/>
      <c r="NGQ508" s="477"/>
      <c r="NGR508" s="477"/>
      <c r="NGS508" s="477"/>
      <c r="NGT508" s="477"/>
      <c r="NGU508" s="477"/>
      <c r="NGV508" s="477"/>
      <c r="NGW508" s="477"/>
      <c r="NGX508" s="477"/>
      <c r="NGY508" s="477"/>
      <c r="NGZ508" s="477"/>
      <c r="NHA508" s="477"/>
      <c r="NHB508" s="477"/>
      <c r="NHC508" s="477"/>
      <c r="NHD508" s="477"/>
      <c r="NHE508" s="477"/>
      <c r="NHF508" s="477"/>
      <c r="NHG508" s="477"/>
      <c r="NHH508" s="477"/>
      <c r="NHI508" s="477"/>
      <c r="NHJ508" s="477"/>
      <c r="NHK508" s="477"/>
      <c r="NHL508" s="477"/>
      <c r="NHM508" s="477"/>
      <c r="NHN508" s="477"/>
      <c r="NHO508" s="477"/>
      <c r="NHP508" s="477"/>
      <c r="NHQ508" s="477"/>
      <c r="NHR508" s="477"/>
      <c r="NHS508" s="477"/>
      <c r="NHT508" s="477"/>
      <c r="NHU508" s="477"/>
      <c r="NHV508" s="477"/>
      <c r="NHW508" s="477"/>
      <c r="NHX508" s="477"/>
      <c r="NHY508" s="477"/>
      <c r="NHZ508" s="477"/>
      <c r="NIA508" s="477"/>
      <c r="NIB508" s="477"/>
      <c r="NIC508" s="477"/>
      <c r="NID508" s="477"/>
      <c r="NIE508" s="477"/>
      <c r="NIF508" s="477"/>
      <c r="NIG508" s="477"/>
      <c r="NIH508" s="477"/>
      <c r="NII508" s="477"/>
      <c r="NIJ508" s="477"/>
      <c r="NIK508" s="477"/>
      <c r="NIL508" s="477"/>
      <c r="NIM508" s="477"/>
      <c r="NIN508" s="477"/>
      <c r="NIO508" s="477"/>
      <c r="NIP508" s="477"/>
      <c r="NIQ508" s="477"/>
      <c r="NIR508" s="477"/>
      <c r="NIS508" s="477"/>
      <c r="NIT508" s="477"/>
      <c r="NIU508" s="477"/>
      <c r="NIV508" s="477"/>
      <c r="NIW508" s="477"/>
      <c r="NIX508" s="477"/>
      <c r="NIY508" s="477"/>
      <c r="NIZ508" s="477"/>
      <c r="NJA508" s="477"/>
      <c r="NJB508" s="477"/>
      <c r="NJC508" s="477"/>
      <c r="NJD508" s="477"/>
      <c r="NJE508" s="477"/>
      <c r="NJF508" s="477"/>
      <c r="NJG508" s="477"/>
      <c r="NJH508" s="477"/>
      <c r="NJI508" s="477"/>
      <c r="NJJ508" s="477"/>
      <c r="NJK508" s="477"/>
      <c r="NJL508" s="477"/>
      <c r="NJM508" s="477"/>
      <c r="NJN508" s="477"/>
      <c r="NJO508" s="477"/>
      <c r="NJP508" s="477"/>
      <c r="NJQ508" s="477"/>
      <c r="NJR508" s="477"/>
      <c r="NJS508" s="477"/>
      <c r="NJT508" s="477"/>
      <c r="NJU508" s="477"/>
      <c r="NJV508" s="477"/>
      <c r="NJW508" s="477"/>
      <c r="NJX508" s="477"/>
      <c r="NJY508" s="477"/>
      <c r="NJZ508" s="477"/>
      <c r="NKA508" s="477"/>
      <c r="NKB508" s="477"/>
      <c r="NKC508" s="477"/>
      <c r="NKD508" s="477"/>
      <c r="NKE508" s="477"/>
      <c r="NKF508" s="477"/>
      <c r="NKG508" s="477"/>
      <c r="NKH508" s="477"/>
      <c r="NKI508" s="477"/>
      <c r="NKJ508" s="477"/>
      <c r="NKK508" s="477"/>
      <c r="NKL508" s="477"/>
      <c r="NKM508" s="477"/>
      <c r="NKN508" s="477"/>
      <c r="NKO508" s="477"/>
      <c r="NKP508" s="477"/>
      <c r="NKQ508" s="477"/>
      <c r="NKR508" s="477"/>
      <c r="NKS508" s="477"/>
      <c r="NKT508" s="477"/>
      <c r="NKU508" s="477"/>
      <c r="NKV508" s="477"/>
      <c r="NKW508" s="477"/>
      <c r="NKX508" s="477"/>
      <c r="NKY508" s="477"/>
      <c r="NKZ508" s="477"/>
      <c r="NLA508" s="477"/>
      <c r="NLB508" s="477"/>
      <c r="NLC508" s="477"/>
      <c r="NLD508" s="477"/>
      <c r="NLE508" s="477"/>
      <c r="NLF508" s="477"/>
      <c r="NLG508" s="477"/>
      <c r="NLH508" s="477"/>
      <c r="NLI508" s="477"/>
      <c r="NLJ508" s="477"/>
      <c r="NLK508" s="477"/>
      <c r="NLL508" s="477"/>
      <c r="NLM508" s="477"/>
      <c r="NLN508" s="477"/>
      <c r="NLO508" s="477"/>
      <c r="NLP508" s="477"/>
      <c r="NLQ508" s="477"/>
      <c r="NLR508" s="477"/>
      <c r="NLS508" s="477"/>
      <c r="NLT508" s="477"/>
      <c r="NLU508" s="477"/>
      <c r="NLV508" s="477"/>
      <c r="NLW508" s="477"/>
      <c r="NLX508" s="477"/>
      <c r="NLY508" s="477"/>
      <c r="NLZ508" s="477"/>
      <c r="NMA508" s="477"/>
      <c r="NMB508" s="477"/>
      <c r="NMC508" s="477"/>
      <c r="NMD508" s="477"/>
      <c r="NME508" s="477"/>
      <c r="NMF508" s="477"/>
      <c r="NMG508" s="477"/>
      <c r="NMH508" s="477"/>
      <c r="NMI508" s="477"/>
      <c r="NMJ508" s="477"/>
      <c r="NMK508" s="477"/>
      <c r="NML508" s="477"/>
      <c r="NMM508" s="477"/>
      <c r="NMN508" s="477"/>
      <c r="NMO508" s="477"/>
      <c r="NMP508" s="477"/>
      <c r="NMQ508" s="477"/>
      <c r="NMR508" s="477"/>
      <c r="NMS508" s="477"/>
      <c r="NMT508" s="477"/>
      <c r="NMU508" s="477"/>
      <c r="NMV508" s="477"/>
      <c r="NMW508" s="477"/>
      <c r="NMX508" s="477"/>
      <c r="NMY508" s="477"/>
      <c r="NMZ508" s="477"/>
      <c r="NNA508" s="477"/>
      <c r="NNB508" s="477"/>
      <c r="NNC508" s="477"/>
      <c r="NND508" s="477"/>
      <c r="NNE508" s="477"/>
      <c r="NNF508" s="477"/>
      <c r="NNG508" s="477"/>
      <c r="NNH508" s="477"/>
      <c r="NNI508" s="477"/>
      <c r="NNJ508" s="477"/>
      <c r="NNK508" s="477"/>
      <c r="NNL508" s="477"/>
      <c r="NNM508" s="477"/>
      <c r="NNN508" s="477"/>
      <c r="NNO508" s="477"/>
      <c r="NNP508" s="477"/>
      <c r="NNQ508" s="477"/>
      <c r="NNR508" s="477"/>
      <c r="NNS508" s="477"/>
      <c r="NNT508" s="477"/>
      <c r="NNU508" s="477"/>
      <c r="NNV508" s="477"/>
      <c r="NNW508" s="477"/>
      <c r="NNX508" s="477"/>
      <c r="NNY508" s="477"/>
      <c r="NNZ508" s="477"/>
      <c r="NOA508" s="477"/>
      <c r="NOB508" s="477"/>
      <c r="NOC508" s="477"/>
      <c r="NOD508" s="477"/>
      <c r="NOE508" s="477"/>
      <c r="NOF508" s="477"/>
      <c r="NOG508" s="477"/>
      <c r="NOH508" s="477"/>
      <c r="NOI508" s="477"/>
      <c r="NOJ508" s="477"/>
      <c r="NOK508" s="477"/>
      <c r="NOL508" s="477"/>
      <c r="NOM508" s="477"/>
      <c r="NON508" s="477"/>
      <c r="NOO508" s="477"/>
      <c r="NOP508" s="477"/>
      <c r="NOQ508" s="477"/>
      <c r="NOR508" s="477"/>
      <c r="NOS508" s="477"/>
      <c r="NOT508" s="477"/>
      <c r="NOU508" s="477"/>
      <c r="NOV508" s="477"/>
      <c r="NOW508" s="477"/>
      <c r="NOX508" s="477"/>
      <c r="NOY508" s="477"/>
      <c r="NOZ508" s="477"/>
      <c r="NPA508" s="477"/>
      <c r="NPB508" s="477"/>
      <c r="NPC508" s="477"/>
      <c r="NPD508" s="477"/>
      <c r="NPE508" s="477"/>
      <c r="NPF508" s="477"/>
      <c r="NPG508" s="477"/>
      <c r="NPH508" s="477"/>
      <c r="NPI508" s="477"/>
      <c r="NPJ508" s="477"/>
      <c r="NPK508" s="477"/>
      <c r="NPL508" s="477"/>
      <c r="NPM508" s="477"/>
      <c r="NPN508" s="477"/>
      <c r="NPO508" s="477"/>
      <c r="NPP508" s="477"/>
      <c r="NPQ508" s="477"/>
      <c r="NPR508" s="477"/>
      <c r="NPS508" s="477"/>
      <c r="NPT508" s="477"/>
      <c r="NPU508" s="477"/>
      <c r="NPV508" s="477"/>
      <c r="NPW508" s="477"/>
      <c r="NPX508" s="477"/>
      <c r="NPY508" s="477"/>
      <c r="NPZ508" s="477"/>
      <c r="NQA508" s="477"/>
      <c r="NQB508" s="477"/>
      <c r="NQC508" s="477"/>
      <c r="NQD508" s="477"/>
      <c r="NQE508" s="477"/>
      <c r="NQF508" s="477"/>
      <c r="NQG508" s="477"/>
      <c r="NQH508" s="477"/>
      <c r="NQI508" s="477"/>
      <c r="NQJ508" s="477"/>
      <c r="NQK508" s="477"/>
      <c r="NQL508" s="477"/>
      <c r="NQM508" s="477"/>
      <c r="NQN508" s="477"/>
      <c r="NQO508" s="477"/>
      <c r="NQP508" s="477"/>
      <c r="NQQ508" s="477"/>
      <c r="NQR508" s="477"/>
      <c r="NQS508" s="477"/>
      <c r="NQT508" s="477"/>
      <c r="NQU508" s="477"/>
      <c r="NQV508" s="477"/>
      <c r="NQW508" s="477"/>
      <c r="NQX508" s="477"/>
      <c r="NQY508" s="477"/>
      <c r="NQZ508" s="477"/>
      <c r="NRA508" s="477"/>
      <c r="NRB508" s="477"/>
      <c r="NRC508" s="477"/>
      <c r="NRD508" s="477"/>
      <c r="NRE508" s="477"/>
      <c r="NRF508" s="477"/>
      <c r="NRG508" s="477"/>
      <c r="NRH508" s="477"/>
      <c r="NRI508" s="477"/>
      <c r="NRJ508" s="477"/>
      <c r="NRK508" s="477"/>
      <c r="NRL508" s="477"/>
      <c r="NRM508" s="477"/>
      <c r="NRN508" s="477"/>
      <c r="NRO508" s="477"/>
      <c r="NRP508" s="477"/>
      <c r="NRQ508" s="477"/>
      <c r="NRR508" s="477"/>
      <c r="NRS508" s="477"/>
      <c r="NRT508" s="477"/>
      <c r="NRU508" s="477"/>
      <c r="NRV508" s="477"/>
      <c r="NRW508" s="477"/>
      <c r="NRX508" s="477"/>
      <c r="NRY508" s="477"/>
      <c r="NRZ508" s="477"/>
      <c r="NSA508" s="477"/>
      <c r="NSB508" s="477"/>
      <c r="NSC508" s="477"/>
      <c r="NSD508" s="477"/>
      <c r="NSE508" s="477"/>
      <c r="NSF508" s="477"/>
      <c r="NSG508" s="477"/>
      <c r="NSH508" s="477"/>
      <c r="NSI508" s="477"/>
      <c r="NSJ508" s="477"/>
      <c r="NSK508" s="477"/>
      <c r="NSL508" s="477"/>
      <c r="NSM508" s="477"/>
      <c r="NSN508" s="477"/>
      <c r="NSO508" s="477"/>
      <c r="NSP508" s="477"/>
      <c r="NSQ508" s="477"/>
      <c r="NSR508" s="477"/>
      <c r="NSS508" s="477"/>
      <c r="NST508" s="477"/>
      <c r="NSU508" s="477"/>
      <c r="NSV508" s="477"/>
      <c r="NSW508" s="477"/>
      <c r="NSX508" s="477"/>
      <c r="NSY508" s="477"/>
      <c r="NSZ508" s="477"/>
      <c r="NTA508" s="477"/>
      <c r="NTB508" s="477"/>
      <c r="NTC508" s="477"/>
      <c r="NTD508" s="477"/>
      <c r="NTE508" s="477"/>
      <c r="NTF508" s="477"/>
      <c r="NTG508" s="477"/>
      <c r="NTH508" s="477"/>
      <c r="NTI508" s="477"/>
      <c r="NTJ508" s="477"/>
      <c r="NTK508" s="477"/>
      <c r="NTL508" s="477"/>
      <c r="NTM508" s="477"/>
      <c r="NTN508" s="477"/>
      <c r="NTO508" s="477"/>
      <c r="NTP508" s="477"/>
      <c r="NTQ508" s="477"/>
      <c r="NTR508" s="477"/>
      <c r="NTS508" s="477"/>
      <c r="NTT508" s="477"/>
      <c r="NTU508" s="477"/>
      <c r="NTV508" s="477"/>
      <c r="NTW508" s="477"/>
      <c r="NTX508" s="477"/>
      <c r="NTY508" s="477"/>
      <c r="NTZ508" s="477"/>
      <c r="NUA508" s="477"/>
      <c r="NUB508" s="477"/>
      <c r="NUC508" s="477"/>
      <c r="NUD508" s="477"/>
      <c r="NUE508" s="477"/>
      <c r="NUF508" s="477"/>
      <c r="NUG508" s="477"/>
      <c r="NUH508" s="477"/>
      <c r="NUI508" s="477"/>
      <c r="NUJ508" s="477"/>
      <c r="NUK508" s="477"/>
      <c r="NUL508" s="477"/>
      <c r="NUM508" s="477"/>
      <c r="NUN508" s="477"/>
      <c r="NUO508" s="477"/>
      <c r="NUP508" s="477"/>
      <c r="NUQ508" s="477"/>
      <c r="NUR508" s="477"/>
      <c r="NUS508" s="477"/>
      <c r="NUT508" s="477"/>
      <c r="NUU508" s="477"/>
      <c r="NUV508" s="477"/>
      <c r="NUW508" s="477"/>
      <c r="NUX508" s="477"/>
      <c r="NUY508" s="477"/>
      <c r="NUZ508" s="477"/>
      <c r="NVA508" s="477"/>
      <c r="NVB508" s="477"/>
      <c r="NVC508" s="477"/>
      <c r="NVD508" s="477"/>
      <c r="NVE508" s="477"/>
      <c r="NVF508" s="477"/>
      <c r="NVG508" s="477"/>
      <c r="NVH508" s="477"/>
      <c r="NVI508" s="477"/>
      <c r="NVJ508" s="477"/>
      <c r="NVK508" s="477"/>
      <c r="NVL508" s="477"/>
      <c r="NVM508" s="477"/>
      <c r="NVN508" s="477"/>
      <c r="NVO508" s="477"/>
      <c r="NVP508" s="477"/>
      <c r="NVQ508" s="477"/>
      <c r="NVR508" s="477"/>
      <c r="NVS508" s="477"/>
      <c r="NVT508" s="477"/>
      <c r="NVU508" s="477"/>
      <c r="NVV508" s="477"/>
      <c r="NVW508" s="477"/>
      <c r="NVX508" s="477"/>
      <c r="NVY508" s="477"/>
      <c r="NVZ508" s="477"/>
      <c r="NWA508" s="477"/>
      <c r="NWB508" s="477"/>
      <c r="NWC508" s="477"/>
      <c r="NWD508" s="477"/>
      <c r="NWE508" s="477"/>
      <c r="NWF508" s="477"/>
      <c r="NWG508" s="477"/>
      <c r="NWH508" s="477"/>
      <c r="NWI508" s="477"/>
      <c r="NWJ508" s="477"/>
      <c r="NWK508" s="477"/>
      <c r="NWL508" s="477"/>
      <c r="NWM508" s="477"/>
      <c r="NWN508" s="477"/>
      <c r="NWO508" s="477"/>
      <c r="NWP508" s="477"/>
      <c r="NWQ508" s="477"/>
      <c r="NWR508" s="477"/>
      <c r="NWS508" s="477"/>
      <c r="NWT508" s="477"/>
      <c r="NWU508" s="477"/>
      <c r="NWV508" s="477"/>
      <c r="NWW508" s="477"/>
      <c r="NWX508" s="477"/>
      <c r="NWY508" s="477"/>
      <c r="NWZ508" s="477"/>
      <c r="NXA508" s="477"/>
      <c r="NXB508" s="477"/>
      <c r="NXC508" s="477"/>
      <c r="NXD508" s="477"/>
      <c r="NXE508" s="477"/>
      <c r="NXF508" s="477"/>
      <c r="NXG508" s="477"/>
      <c r="NXH508" s="477"/>
      <c r="NXI508" s="477"/>
      <c r="NXJ508" s="477"/>
      <c r="NXK508" s="477"/>
      <c r="NXL508" s="477"/>
      <c r="NXM508" s="477"/>
      <c r="NXN508" s="477"/>
      <c r="NXO508" s="477"/>
      <c r="NXP508" s="477"/>
      <c r="NXQ508" s="477"/>
      <c r="NXR508" s="477"/>
      <c r="NXS508" s="477"/>
      <c r="NXT508" s="477"/>
      <c r="NXU508" s="477"/>
      <c r="NXV508" s="477"/>
      <c r="NXW508" s="477"/>
      <c r="NXX508" s="477"/>
      <c r="NXY508" s="477"/>
      <c r="NXZ508" s="477"/>
      <c r="NYA508" s="477"/>
      <c r="NYB508" s="477"/>
      <c r="NYC508" s="477"/>
      <c r="NYD508" s="477"/>
      <c r="NYE508" s="477"/>
      <c r="NYF508" s="477"/>
      <c r="NYG508" s="477"/>
      <c r="NYH508" s="477"/>
      <c r="NYI508" s="477"/>
      <c r="NYJ508" s="477"/>
      <c r="NYK508" s="477"/>
      <c r="NYL508" s="477"/>
      <c r="NYM508" s="477"/>
      <c r="NYN508" s="477"/>
      <c r="NYO508" s="477"/>
      <c r="NYP508" s="477"/>
      <c r="NYQ508" s="477"/>
      <c r="NYR508" s="477"/>
      <c r="NYS508" s="477"/>
      <c r="NYT508" s="477"/>
      <c r="NYU508" s="477"/>
      <c r="NYV508" s="477"/>
      <c r="NYW508" s="477"/>
      <c r="NYX508" s="477"/>
      <c r="NYY508" s="477"/>
      <c r="NYZ508" s="477"/>
      <c r="NZA508" s="477"/>
      <c r="NZB508" s="477"/>
      <c r="NZC508" s="477"/>
      <c r="NZD508" s="477"/>
      <c r="NZE508" s="477"/>
      <c r="NZF508" s="477"/>
      <c r="NZG508" s="477"/>
      <c r="NZH508" s="477"/>
      <c r="NZI508" s="477"/>
      <c r="NZJ508" s="477"/>
      <c r="NZK508" s="477"/>
      <c r="NZL508" s="477"/>
      <c r="NZM508" s="477"/>
      <c r="NZN508" s="477"/>
      <c r="NZO508" s="477"/>
      <c r="NZP508" s="477"/>
      <c r="NZQ508" s="477"/>
      <c r="NZR508" s="477"/>
      <c r="NZS508" s="477"/>
      <c r="NZT508" s="477"/>
      <c r="NZU508" s="477"/>
      <c r="NZV508" s="477"/>
      <c r="NZW508" s="477"/>
      <c r="NZX508" s="477"/>
      <c r="NZY508" s="477"/>
      <c r="NZZ508" s="477"/>
      <c r="OAA508" s="477"/>
      <c r="OAB508" s="477"/>
      <c r="OAC508" s="477"/>
      <c r="OAD508" s="477"/>
      <c r="OAE508" s="477"/>
      <c r="OAF508" s="477"/>
      <c r="OAG508" s="477"/>
      <c r="OAH508" s="477"/>
      <c r="OAI508" s="477"/>
      <c r="OAJ508" s="477"/>
      <c r="OAK508" s="477"/>
      <c r="OAL508" s="477"/>
      <c r="OAM508" s="477"/>
      <c r="OAN508" s="477"/>
      <c r="OAO508" s="477"/>
      <c r="OAP508" s="477"/>
      <c r="OAQ508" s="477"/>
      <c r="OAR508" s="477"/>
      <c r="OAS508" s="477"/>
      <c r="OAT508" s="477"/>
      <c r="OAU508" s="477"/>
      <c r="OAV508" s="477"/>
      <c r="OAW508" s="477"/>
      <c r="OAX508" s="477"/>
      <c r="OAY508" s="477"/>
      <c r="OAZ508" s="477"/>
      <c r="OBA508" s="477"/>
      <c r="OBB508" s="477"/>
      <c r="OBC508" s="477"/>
      <c r="OBD508" s="477"/>
      <c r="OBE508" s="477"/>
      <c r="OBF508" s="477"/>
      <c r="OBG508" s="477"/>
      <c r="OBH508" s="477"/>
      <c r="OBI508" s="477"/>
      <c r="OBJ508" s="477"/>
      <c r="OBK508" s="477"/>
      <c r="OBL508" s="477"/>
      <c r="OBM508" s="477"/>
      <c r="OBN508" s="477"/>
      <c r="OBO508" s="477"/>
      <c r="OBP508" s="477"/>
      <c r="OBQ508" s="477"/>
      <c r="OBR508" s="477"/>
      <c r="OBS508" s="477"/>
      <c r="OBT508" s="477"/>
      <c r="OBU508" s="477"/>
      <c r="OBV508" s="477"/>
      <c r="OBW508" s="477"/>
      <c r="OBX508" s="477"/>
      <c r="OBY508" s="477"/>
      <c r="OBZ508" s="477"/>
      <c r="OCA508" s="477"/>
      <c r="OCB508" s="477"/>
      <c r="OCC508" s="477"/>
      <c r="OCD508" s="477"/>
      <c r="OCE508" s="477"/>
      <c r="OCF508" s="477"/>
      <c r="OCG508" s="477"/>
      <c r="OCH508" s="477"/>
      <c r="OCI508" s="477"/>
      <c r="OCJ508" s="477"/>
      <c r="OCK508" s="477"/>
      <c r="OCL508" s="477"/>
      <c r="OCM508" s="477"/>
      <c r="OCN508" s="477"/>
      <c r="OCO508" s="477"/>
      <c r="OCP508" s="477"/>
      <c r="OCQ508" s="477"/>
      <c r="OCR508" s="477"/>
      <c r="OCS508" s="477"/>
      <c r="OCT508" s="477"/>
      <c r="OCU508" s="477"/>
      <c r="OCV508" s="477"/>
      <c r="OCW508" s="477"/>
      <c r="OCX508" s="477"/>
      <c r="OCY508" s="477"/>
      <c r="OCZ508" s="477"/>
      <c r="ODA508" s="477"/>
      <c r="ODB508" s="477"/>
      <c r="ODC508" s="477"/>
      <c r="ODD508" s="477"/>
      <c r="ODE508" s="477"/>
      <c r="ODF508" s="477"/>
      <c r="ODG508" s="477"/>
      <c r="ODH508" s="477"/>
      <c r="ODI508" s="477"/>
      <c r="ODJ508" s="477"/>
      <c r="ODK508" s="477"/>
      <c r="ODL508" s="477"/>
      <c r="ODM508" s="477"/>
      <c r="ODN508" s="477"/>
      <c r="ODO508" s="477"/>
      <c r="ODP508" s="477"/>
      <c r="ODQ508" s="477"/>
      <c r="ODR508" s="477"/>
      <c r="ODS508" s="477"/>
      <c r="ODT508" s="477"/>
      <c r="ODU508" s="477"/>
      <c r="ODV508" s="477"/>
      <c r="ODW508" s="477"/>
      <c r="ODX508" s="477"/>
      <c r="ODY508" s="477"/>
      <c r="ODZ508" s="477"/>
      <c r="OEA508" s="477"/>
      <c r="OEB508" s="477"/>
      <c r="OEC508" s="477"/>
      <c r="OED508" s="477"/>
      <c r="OEE508" s="477"/>
      <c r="OEF508" s="477"/>
      <c r="OEG508" s="477"/>
      <c r="OEH508" s="477"/>
      <c r="OEI508" s="477"/>
      <c r="OEJ508" s="477"/>
      <c r="OEK508" s="477"/>
      <c r="OEL508" s="477"/>
      <c r="OEM508" s="477"/>
      <c r="OEN508" s="477"/>
      <c r="OEO508" s="477"/>
      <c r="OEP508" s="477"/>
      <c r="OEQ508" s="477"/>
      <c r="OER508" s="477"/>
      <c r="OES508" s="477"/>
      <c r="OET508" s="477"/>
      <c r="OEU508" s="477"/>
      <c r="OEV508" s="477"/>
      <c r="OEW508" s="477"/>
      <c r="OEX508" s="477"/>
      <c r="OEY508" s="477"/>
      <c r="OEZ508" s="477"/>
      <c r="OFA508" s="477"/>
      <c r="OFB508" s="477"/>
      <c r="OFC508" s="477"/>
      <c r="OFD508" s="477"/>
      <c r="OFE508" s="477"/>
      <c r="OFF508" s="477"/>
      <c r="OFG508" s="477"/>
      <c r="OFH508" s="477"/>
      <c r="OFI508" s="477"/>
      <c r="OFJ508" s="477"/>
      <c r="OFK508" s="477"/>
      <c r="OFL508" s="477"/>
      <c r="OFM508" s="477"/>
      <c r="OFN508" s="477"/>
      <c r="OFO508" s="477"/>
      <c r="OFP508" s="477"/>
      <c r="OFQ508" s="477"/>
      <c r="OFR508" s="477"/>
      <c r="OFS508" s="477"/>
      <c r="OFT508" s="477"/>
      <c r="OFU508" s="477"/>
      <c r="OFV508" s="477"/>
      <c r="OFW508" s="477"/>
      <c r="OFX508" s="477"/>
      <c r="OFY508" s="477"/>
      <c r="OFZ508" s="477"/>
      <c r="OGA508" s="477"/>
      <c r="OGB508" s="477"/>
      <c r="OGC508" s="477"/>
      <c r="OGD508" s="477"/>
      <c r="OGE508" s="477"/>
      <c r="OGF508" s="477"/>
      <c r="OGG508" s="477"/>
      <c r="OGH508" s="477"/>
      <c r="OGI508" s="477"/>
      <c r="OGJ508" s="477"/>
      <c r="OGK508" s="477"/>
      <c r="OGL508" s="477"/>
      <c r="OGM508" s="477"/>
      <c r="OGN508" s="477"/>
      <c r="OGO508" s="477"/>
      <c r="OGP508" s="477"/>
      <c r="OGQ508" s="477"/>
      <c r="OGR508" s="477"/>
      <c r="OGS508" s="477"/>
      <c r="OGT508" s="477"/>
      <c r="OGU508" s="477"/>
      <c r="OGV508" s="477"/>
      <c r="OGW508" s="477"/>
      <c r="OGX508" s="477"/>
      <c r="OGY508" s="477"/>
      <c r="OGZ508" s="477"/>
      <c r="OHA508" s="477"/>
      <c r="OHB508" s="477"/>
      <c r="OHC508" s="477"/>
      <c r="OHD508" s="477"/>
      <c r="OHE508" s="477"/>
      <c r="OHF508" s="477"/>
      <c r="OHG508" s="477"/>
      <c r="OHH508" s="477"/>
      <c r="OHI508" s="477"/>
      <c r="OHJ508" s="477"/>
      <c r="OHK508" s="477"/>
      <c r="OHL508" s="477"/>
      <c r="OHM508" s="477"/>
      <c r="OHN508" s="477"/>
      <c r="OHO508" s="477"/>
      <c r="OHP508" s="477"/>
      <c r="OHQ508" s="477"/>
      <c r="OHR508" s="477"/>
      <c r="OHS508" s="477"/>
      <c r="OHT508" s="477"/>
      <c r="OHU508" s="477"/>
      <c r="OHV508" s="477"/>
      <c r="OHW508" s="477"/>
      <c r="OHX508" s="477"/>
      <c r="OHY508" s="477"/>
      <c r="OHZ508" s="477"/>
      <c r="OIA508" s="477"/>
      <c r="OIB508" s="477"/>
      <c r="OIC508" s="477"/>
      <c r="OID508" s="477"/>
      <c r="OIE508" s="477"/>
      <c r="OIF508" s="477"/>
      <c r="OIG508" s="477"/>
      <c r="OIH508" s="477"/>
      <c r="OII508" s="477"/>
      <c r="OIJ508" s="477"/>
      <c r="OIK508" s="477"/>
      <c r="OIL508" s="477"/>
      <c r="OIM508" s="477"/>
      <c r="OIN508" s="477"/>
      <c r="OIO508" s="477"/>
      <c r="OIP508" s="477"/>
      <c r="OIQ508" s="477"/>
      <c r="OIR508" s="477"/>
      <c r="OIS508" s="477"/>
      <c r="OIT508" s="477"/>
      <c r="OIU508" s="477"/>
      <c r="OIV508" s="477"/>
      <c r="OIW508" s="477"/>
      <c r="OIX508" s="477"/>
      <c r="OIY508" s="477"/>
      <c r="OIZ508" s="477"/>
      <c r="OJA508" s="477"/>
      <c r="OJB508" s="477"/>
      <c r="OJC508" s="477"/>
      <c r="OJD508" s="477"/>
      <c r="OJE508" s="477"/>
      <c r="OJF508" s="477"/>
      <c r="OJG508" s="477"/>
      <c r="OJH508" s="477"/>
      <c r="OJI508" s="477"/>
      <c r="OJJ508" s="477"/>
      <c r="OJK508" s="477"/>
      <c r="OJL508" s="477"/>
      <c r="OJM508" s="477"/>
      <c r="OJN508" s="477"/>
      <c r="OJO508" s="477"/>
      <c r="OJP508" s="477"/>
      <c r="OJQ508" s="477"/>
      <c r="OJR508" s="477"/>
      <c r="OJS508" s="477"/>
      <c r="OJT508" s="477"/>
      <c r="OJU508" s="477"/>
      <c r="OJV508" s="477"/>
      <c r="OJW508" s="477"/>
      <c r="OJX508" s="477"/>
      <c r="OJY508" s="477"/>
      <c r="OJZ508" s="477"/>
      <c r="OKA508" s="477"/>
      <c r="OKB508" s="477"/>
      <c r="OKC508" s="477"/>
      <c r="OKD508" s="477"/>
      <c r="OKE508" s="477"/>
      <c r="OKF508" s="477"/>
      <c r="OKG508" s="477"/>
      <c r="OKH508" s="477"/>
      <c r="OKI508" s="477"/>
      <c r="OKJ508" s="477"/>
      <c r="OKK508" s="477"/>
      <c r="OKL508" s="477"/>
      <c r="OKM508" s="477"/>
      <c r="OKN508" s="477"/>
      <c r="OKO508" s="477"/>
      <c r="OKP508" s="477"/>
      <c r="OKQ508" s="477"/>
      <c r="OKR508" s="477"/>
      <c r="OKS508" s="477"/>
      <c r="OKT508" s="477"/>
      <c r="OKU508" s="477"/>
      <c r="OKV508" s="477"/>
      <c r="OKW508" s="477"/>
      <c r="OKX508" s="477"/>
      <c r="OKY508" s="477"/>
      <c r="OKZ508" s="477"/>
      <c r="OLA508" s="477"/>
      <c r="OLB508" s="477"/>
      <c r="OLC508" s="477"/>
      <c r="OLD508" s="477"/>
      <c r="OLE508" s="477"/>
      <c r="OLF508" s="477"/>
      <c r="OLG508" s="477"/>
      <c r="OLH508" s="477"/>
      <c r="OLI508" s="477"/>
      <c r="OLJ508" s="477"/>
      <c r="OLK508" s="477"/>
      <c r="OLL508" s="477"/>
      <c r="OLM508" s="477"/>
      <c r="OLN508" s="477"/>
      <c r="OLO508" s="477"/>
      <c r="OLP508" s="477"/>
      <c r="OLQ508" s="477"/>
      <c r="OLR508" s="477"/>
      <c r="OLS508" s="477"/>
      <c r="OLT508" s="477"/>
      <c r="OLU508" s="477"/>
      <c r="OLV508" s="477"/>
      <c r="OLW508" s="477"/>
      <c r="OLX508" s="477"/>
      <c r="OLY508" s="477"/>
      <c r="OLZ508" s="477"/>
      <c r="OMA508" s="477"/>
      <c r="OMB508" s="477"/>
      <c r="OMC508" s="477"/>
      <c r="OMD508" s="477"/>
      <c r="OME508" s="477"/>
      <c r="OMF508" s="477"/>
      <c r="OMG508" s="477"/>
      <c r="OMH508" s="477"/>
      <c r="OMI508" s="477"/>
      <c r="OMJ508" s="477"/>
      <c r="OMK508" s="477"/>
      <c r="OML508" s="477"/>
      <c r="OMM508" s="477"/>
      <c r="OMN508" s="477"/>
      <c r="OMO508" s="477"/>
      <c r="OMP508" s="477"/>
      <c r="OMQ508" s="477"/>
      <c r="OMR508" s="477"/>
      <c r="OMS508" s="477"/>
      <c r="OMT508" s="477"/>
      <c r="OMU508" s="477"/>
      <c r="OMV508" s="477"/>
      <c r="OMW508" s="477"/>
      <c r="OMX508" s="477"/>
      <c r="OMY508" s="477"/>
      <c r="OMZ508" s="477"/>
      <c r="ONA508" s="477"/>
      <c r="ONB508" s="477"/>
      <c r="ONC508" s="477"/>
      <c r="OND508" s="477"/>
      <c r="ONE508" s="477"/>
      <c r="ONF508" s="477"/>
      <c r="ONG508" s="477"/>
      <c r="ONH508" s="477"/>
      <c r="ONI508" s="477"/>
      <c r="ONJ508" s="477"/>
      <c r="ONK508" s="477"/>
      <c r="ONL508" s="477"/>
      <c r="ONM508" s="477"/>
      <c r="ONN508" s="477"/>
      <c r="ONO508" s="477"/>
      <c r="ONP508" s="477"/>
      <c r="ONQ508" s="477"/>
      <c r="ONR508" s="477"/>
      <c r="ONS508" s="477"/>
      <c r="ONT508" s="477"/>
      <c r="ONU508" s="477"/>
      <c r="ONV508" s="477"/>
      <c r="ONW508" s="477"/>
      <c r="ONX508" s="477"/>
      <c r="ONY508" s="477"/>
      <c r="ONZ508" s="477"/>
      <c r="OOA508" s="477"/>
      <c r="OOB508" s="477"/>
      <c r="OOC508" s="477"/>
      <c r="OOD508" s="477"/>
      <c r="OOE508" s="477"/>
      <c r="OOF508" s="477"/>
      <c r="OOG508" s="477"/>
      <c r="OOH508" s="477"/>
      <c r="OOI508" s="477"/>
      <c r="OOJ508" s="477"/>
      <c r="OOK508" s="477"/>
      <c r="OOL508" s="477"/>
      <c r="OOM508" s="477"/>
      <c r="OON508" s="477"/>
      <c r="OOO508" s="477"/>
      <c r="OOP508" s="477"/>
      <c r="OOQ508" s="477"/>
      <c r="OOR508" s="477"/>
      <c r="OOS508" s="477"/>
      <c r="OOT508" s="477"/>
      <c r="OOU508" s="477"/>
      <c r="OOV508" s="477"/>
      <c r="OOW508" s="477"/>
      <c r="OOX508" s="477"/>
      <c r="OOY508" s="477"/>
      <c r="OOZ508" s="477"/>
      <c r="OPA508" s="477"/>
      <c r="OPB508" s="477"/>
      <c r="OPC508" s="477"/>
      <c r="OPD508" s="477"/>
      <c r="OPE508" s="477"/>
      <c r="OPF508" s="477"/>
      <c r="OPG508" s="477"/>
      <c r="OPH508" s="477"/>
      <c r="OPI508" s="477"/>
      <c r="OPJ508" s="477"/>
      <c r="OPK508" s="477"/>
      <c r="OPL508" s="477"/>
      <c r="OPM508" s="477"/>
      <c r="OPN508" s="477"/>
      <c r="OPO508" s="477"/>
      <c r="OPP508" s="477"/>
      <c r="OPQ508" s="477"/>
      <c r="OPR508" s="477"/>
      <c r="OPS508" s="477"/>
      <c r="OPT508" s="477"/>
      <c r="OPU508" s="477"/>
      <c r="OPV508" s="477"/>
      <c r="OPW508" s="477"/>
      <c r="OPX508" s="477"/>
      <c r="OPY508" s="477"/>
      <c r="OPZ508" s="477"/>
      <c r="OQA508" s="477"/>
      <c r="OQB508" s="477"/>
      <c r="OQC508" s="477"/>
      <c r="OQD508" s="477"/>
      <c r="OQE508" s="477"/>
      <c r="OQF508" s="477"/>
      <c r="OQG508" s="477"/>
      <c r="OQH508" s="477"/>
      <c r="OQI508" s="477"/>
      <c r="OQJ508" s="477"/>
      <c r="OQK508" s="477"/>
      <c r="OQL508" s="477"/>
      <c r="OQM508" s="477"/>
      <c r="OQN508" s="477"/>
      <c r="OQO508" s="477"/>
      <c r="OQP508" s="477"/>
      <c r="OQQ508" s="477"/>
      <c r="OQR508" s="477"/>
      <c r="OQS508" s="477"/>
      <c r="OQT508" s="477"/>
      <c r="OQU508" s="477"/>
      <c r="OQV508" s="477"/>
      <c r="OQW508" s="477"/>
      <c r="OQX508" s="477"/>
      <c r="OQY508" s="477"/>
      <c r="OQZ508" s="477"/>
      <c r="ORA508" s="477"/>
      <c r="ORB508" s="477"/>
      <c r="ORC508" s="477"/>
      <c r="ORD508" s="477"/>
      <c r="ORE508" s="477"/>
      <c r="ORF508" s="477"/>
      <c r="ORG508" s="477"/>
      <c r="ORH508" s="477"/>
      <c r="ORI508" s="477"/>
      <c r="ORJ508" s="477"/>
      <c r="ORK508" s="477"/>
      <c r="ORL508" s="477"/>
      <c r="ORM508" s="477"/>
      <c r="ORN508" s="477"/>
      <c r="ORO508" s="477"/>
      <c r="ORP508" s="477"/>
      <c r="ORQ508" s="477"/>
      <c r="ORR508" s="477"/>
      <c r="ORS508" s="477"/>
      <c r="ORT508" s="477"/>
      <c r="ORU508" s="477"/>
      <c r="ORV508" s="477"/>
      <c r="ORW508" s="477"/>
      <c r="ORX508" s="477"/>
      <c r="ORY508" s="477"/>
      <c r="ORZ508" s="477"/>
      <c r="OSA508" s="477"/>
      <c r="OSB508" s="477"/>
      <c r="OSC508" s="477"/>
      <c r="OSD508" s="477"/>
      <c r="OSE508" s="477"/>
      <c r="OSF508" s="477"/>
      <c r="OSG508" s="477"/>
      <c r="OSH508" s="477"/>
      <c r="OSI508" s="477"/>
      <c r="OSJ508" s="477"/>
      <c r="OSK508" s="477"/>
      <c r="OSL508" s="477"/>
      <c r="OSM508" s="477"/>
      <c r="OSN508" s="477"/>
      <c r="OSO508" s="477"/>
      <c r="OSP508" s="477"/>
      <c r="OSQ508" s="477"/>
      <c r="OSR508" s="477"/>
      <c r="OSS508" s="477"/>
      <c r="OST508" s="477"/>
      <c r="OSU508" s="477"/>
      <c r="OSV508" s="477"/>
      <c r="OSW508" s="477"/>
      <c r="OSX508" s="477"/>
      <c r="OSY508" s="477"/>
      <c r="OSZ508" s="477"/>
      <c r="OTA508" s="477"/>
      <c r="OTB508" s="477"/>
      <c r="OTC508" s="477"/>
      <c r="OTD508" s="477"/>
      <c r="OTE508" s="477"/>
      <c r="OTF508" s="477"/>
      <c r="OTG508" s="477"/>
      <c r="OTH508" s="477"/>
      <c r="OTI508" s="477"/>
      <c r="OTJ508" s="477"/>
      <c r="OTK508" s="477"/>
      <c r="OTL508" s="477"/>
      <c r="OTM508" s="477"/>
      <c r="OTN508" s="477"/>
      <c r="OTO508" s="477"/>
      <c r="OTP508" s="477"/>
      <c r="OTQ508" s="477"/>
      <c r="OTR508" s="477"/>
      <c r="OTS508" s="477"/>
      <c r="OTT508" s="477"/>
      <c r="OTU508" s="477"/>
      <c r="OTV508" s="477"/>
      <c r="OTW508" s="477"/>
      <c r="OTX508" s="477"/>
      <c r="OTY508" s="477"/>
      <c r="OTZ508" s="477"/>
      <c r="OUA508" s="477"/>
      <c r="OUB508" s="477"/>
      <c r="OUC508" s="477"/>
      <c r="OUD508" s="477"/>
      <c r="OUE508" s="477"/>
      <c r="OUF508" s="477"/>
      <c r="OUG508" s="477"/>
      <c r="OUH508" s="477"/>
      <c r="OUI508" s="477"/>
      <c r="OUJ508" s="477"/>
      <c r="OUK508" s="477"/>
      <c r="OUL508" s="477"/>
      <c r="OUM508" s="477"/>
      <c r="OUN508" s="477"/>
      <c r="OUO508" s="477"/>
      <c r="OUP508" s="477"/>
      <c r="OUQ508" s="477"/>
      <c r="OUR508" s="477"/>
      <c r="OUS508" s="477"/>
      <c r="OUT508" s="477"/>
      <c r="OUU508" s="477"/>
      <c r="OUV508" s="477"/>
      <c r="OUW508" s="477"/>
      <c r="OUX508" s="477"/>
      <c r="OUY508" s="477"/>
      <c r="OUZ508" s="477"/>
      <c r="OVA508" s="477"/>
      <c r="OVB508" s="477"/>
      <c r="OVC508" s="477"/>
      <c r="OVD508" s="477"/>
      <c r="OVE508" s="477"/>
      <c r="OVF508" s="477"/>
      <c r="OVG508" s="477"/>
      <c r="OVH508" s="477"/>
      <c r="OVI508" s="477"/>
      <c r="OVJ508" s="477"/>
      <c r="OVK508" s="477"/>
      <c r="OVL508" s="477"/>
      <c r="OVM508" s="477"/>
      <c r="OVN508" s="477"/>
      <c r="OVO508" s="477"/>
      <c r="OVP508" s="477"/>
      <c r="OVQ508" s="477"/>
      <c r="OVR508" s="477"/>
      <c r="OVS508" s="477"/>
      <c r="OVT508" s="477"/>
      <c r="OVU508" s="477"/>
      <c r="OVV508" s="477"/>
      <c r="OVW508" s="477"/>
      <c r="OVX508" s="477"/>
      <c r="OVY508" s="477"/>
      <c r="OVZ508" s="477"/>
      <c r="OWA508" s="477"/>
      <c r="OWB508" s="477"/>
      <c r="OWC508" s="477"/>
      <c r="OWD508" s="477"/>
      <c r="OWE508" s="477"/>
      <c r="OWF508" s="477"/>
      <c r="OWG508" s="477"/>
      <c r="OWH508" s="477"/>
      <c r="OWI508" s="477"/>
      <c r="OWJ508" s="477"/>
      <c r="OWK508" s="477"/>
      <c r="OWL508" s="477"/>
      <c r="OWM508" s="477"/>
      <c r="OWN508" s="477"/>
      <c r="OWO508" s="477"/>
      <c r="OWP508" s="477"/>
      <c r="OWQ508" s="477"/>
      <c r="OWR508" s="477"/>
      <c r="OWS508" s="477"/>
      <c r="OWT508" s="477"/>
      <c r="OWU508" s="477"/>
      <c r="OWV508" s="477"/>
      <c r="OWW508" s="477"/>
      <c r="OWX508" s="477"/>
      <c r="OWY508" s="477"/>
      <c r="OWZ508" s="477"/>
      <c r="OXA508" s="477"/>
      <c r="OXB508" s="477"/>
      <c r="OXC508" s="477"/>
      <c r="OXD508" s="477"/>
      <c r="OXE508" s="477"/>
      <c r="OXF508" s="477"/>
      <c r="OXG508" s="477"/>
      <c r="OXH508" s="477"/>
      <c r="OXI508" s="477"/>
      <c r="OXJ508" s="477"/>
      <c r="OXK508" s="477"/>
      <c r="OXL508" s="477"/>
      <c r="OXM508" s="477"/>
      <c r="OXN508" s="477"/>
      <c r="OXO508" s="477"/>
      <c r="OXP508" s="477"/>
      <c r="OXQ508" s="477"/>
      <c r="OXR508" s="477"/>
      <c r="OXS508" s="477"/>
      <c r="OXT508" s="477"/>
      <c r="OXU508" s="477"/>
      <c r="OXV508" s="477"/>
      <c r="OXW508" s="477"/>
      <c r="OXX508" s="477"/>
      <c r="OXY508" s="477"/>
      <c r="OXZ508" s="477"/>
      <c r="OYA508" s="477"/>
      <c r="OYB508" s="477"/>
      <c r="OYC508" s="477"/>
      <c r="OYD508" s="477"/>
      <c r="OYE508" s="477"/>
      <c r="OYF508" s="477"/>
      <c r="OYG508" s="477"/>
      <c r="OYH508" s="477"/>
      <c r="OYI508" s="477"/>
      <c r="OYJ508" s="477"/>
      <c r="OYK508" s="477"/>
      <c r="OYL508" s="477"/>
      <c r="OYM508" s="477"/>
      <c r="OYN508" s="477"/>
      <c r="OYO508" s="477"/>
      <c r="OYP508" s="477"/>
      <c r="OYQ508" s="477"/>
      <c r="OYR508" s="477"/>
      <c r="OYS508" s="477"/>
      <c r="OYT508" s="477"/>
      <c r="OYU508" s="477"/>
      <c r="OYV508" s="477"/>
      <c r="OYW508" s="477"/>
      <c r="OYX508" s="477"/>
      <c r="OYY508" s="477"/>
      <c r="OYZ508" s="477"/>
      <c r="OZA508" s="477"/>
      <c r="OZB508" s="477"/>
      <c r="OZC508" s="477"/>
      <c r="OZD508" s="477"/>
      <c r="OZE508" s="477"/>
      <c r="OZF508" s="477"/>
      <c r="OZG508" s="477"/>
      <c r="OZH508" s="477"/>
      <c r="OZI508" s="477"/>
      <c r="OZJ508" s="477"/>
      <c r="OZK508" s="477"/>
      <c r="OZL508" s="477"/>
      <c r="OZM508" s="477"/>
      <c r="OZN508" s="477"/>
      <c r="OZO508" s="477"/>
      <c r="OZP508" s="477"/>
      <c r="OZQ508" s="477"/>
      <c r="OZR508" s="477"/>
      <c r="OZS508" s="477"/>
      <c r="OZT508" s="477"/>
      <c r="OZU508" s="477"/>
      <c r="OZV508" s="477"/>
      <c r="OZW508" s="477"/>
      <c r="OZX508" s="477"/>
      <c r="OZY508" s="477"/>
      <c r="OZZ508" s="477"/>
      <c r="PAA508" s="477"/>
      <c r="PAB508" s="477"/>
      <c r="PAC508" s="477"/>
      <c r="PAD508" s="477"/>
      <c r="PAE508" s="477"/>
      <c r="PAF508" s="477"/>
      <c r="PAG508" s="477"/>
      <c r="PAH508" s="477"/>
      <c r="PAI508" s="477"/>
      <c r="PAJ508" s="477"/>
      <c r="PAK508" s="477"/>
      <c r="PAL508" s="477"/>
      <c r="PAM508" s="477"/>
      <c r="PAN508" s="477"/>
      <c r="PAO508" s="477"/>
      <c r="PAP508" s="477"/>
      <c r="PAQ508" s="477"/>
      <c r="PAR508" s="477"/>
      <c r="PAS508" s="477"/>
      <c r="PAT508" s="477"/>
      <c r="PAU508" s="477"/>
      <c r="PAV508" s="477"/>
      <c r="PAW508" s="477"/>
      <c r="PAX508" s="477"/>
      <c r="PAY508" s="477"/>
      <c r="PAZ508" s="477"/>
      <c r="PBA508" s="477"/>
      <c r="PBB508" s="477"/>
      <c r="PBC508" s="477"/>
      <c r="PBD508" s="477"/>
      <c r="PBE508" s="477"/>
      <c r="PBF508" s="477"/>
      <c r="PBG508" s="477"/>
      <c r="PBH508" s="477"/>
      <c r="PBI508" s="477"/>
      <c r="PBJ508" s="477"/>
      <c r="PBK508" s="477"/>
      <c r="PBL508" s="477"/>
      <c r="PBM508" s="477"/>
      <c r="PBN508" s="477"/>
      <c r="PBO508" s="477"/>
      <c r="PBP508" s="477"/>
      <c r="PBQ508" s="477"/>
      <c r="PBR508" s="477"/>
      <c r="PBS508" s="477"/>
      <c r="PBT508" s="477"/>
      <c r="PBU508" s="477"/>
      <c r="PBV508" s="477"/>
      <c r="PBW508" s="477"/>
      <c r="PBX508" s="477"/>
      <c r="PBY508" s="477"/>
      <c r="PBZ508" s="477"/>
      <c r="PCA508" s="477"/>
      <c r="PCB508" s="477"/>
      <c r="PCC508" s="477"/>
      <c r="PCD508" s="477"/>
      <c r="PCE508" s="477"/>
      <c r="PCF508" s="477"/>
      <c r="PCG508" s="477"/>
      <c r="PCH508" s="477"/>
      <c r="PCI508" s="477"/>
      <c r="PCJ508" s="477"/>
      <c r="PCK508" s="477"/>
      <c r="PCL508" s="477"/>
      <c r="PCM508" s="477"/>
      <c r="PCN508" s="477"/>
      <c r="PCO508" s="477"/>
      <c r="PCP508" s="477"/>
      <c r="PCQ508" s="477"/>
      <c r="PCR508" s="477"/>
      <c r="PCS508" s="477"/>
      <c r="PCT508" s="477"/>
      <c r="PCU508" s="477"/>
      <c r="PCV508" s="477"/>
      <c r="PCW508" s="477"/>
      <c r="PCX508" s="477"/>
      <c r="PCY508" s="477"/>
      <c r="PCZ508" s="477"/>
      <c r="PDA508" s="477"/>
      <c r="PDB508" s="477"/>
      <c r="PDC508" s="477"/>
      <c r="PDD508" s="477"/>
      <c r="PDE508" s="477"/>
      <c r="PDF508" s="477"/>
      <c r="PDG508" s="477"/>
      <c r="PDH508" s="477"/>
      <c r="PDI508" s="477"/>
      <c r="PDJ508" s="477"/>
      <c r="PDK508" s="477"/>
      <c r="PDL508" s="477"/>
      <c r="PDM508" s="477"/>
      <c r="PDN508" s="477"/>
      <c r="PDO508" s="477"/>
      <c r="PDP508" s="477"/>
      <c r="PDQ508" s="477"/>
      <c r="PDR508" s="477"/>
      <c r="PDS508" s="477"/>
      <c r="PDT508" s="477"/>
      <c r="PDU508" s="477"/>
      <c r="PDV508" s="477"/>
      <c r="PDW508" s="477"/>
      <c r="PDX508" s="477"/>
      <c r="PDY508" s="477"/>
      <c r="PDZ508" s="477"/>
      <c r="PEA508" s="477"/>
      <c r="PEB508" s="477"/>
      <c r="PEC508" s="477"/>
      <c r="PED508" s="477"/>
      <c r="PEE508" s="477"/>
      <c r="PEF508" s="477"/>
      <c r="PEG508" s="477"/>
      <c r="PEH508" s="477"/>
      <c r="PEI508" s="477"/>
      <c r="PEJ508" s="477"/>
      <c r="PEK508" s="477"/>
      <c r="PEL508" s="477"/>
      <c r="PEM508" s="477"/>
      <c r="PEN508" s="477"/>
      <c r="PEO508" s="477"/>
      <c r="PEP508" s="477"/>
      <c r="PEQ508" s="477"/>
      <c r="PER508" s="477"/>
      <c r="PES508" s="477"/>
      <c r="PET508" s="477"/>
      <c r="PEU508" s="477"/>
      <c r="PEV508" s="477"/>
      <c r="PEW508" s="477"/>
      <c r="PEX508" s="477"/>
      <c r="PEY508" s="477"/>
      <c r="PEZ508" s="477"/>
      <c r="PFA508" s="477"/>
      <c r="PFB508" s="477"/>
      <c r="PFC508" s="477"/>
      <c r="PFD508" s="477"/>
      <c r="PFE508" s="477"/>
      <c r="PFF508" s="477"/>
      <c r="PFG508" s="477"/>
      <c r="PFH508" s="477"/>
      <c r="PFI508" s="477"/>
      <c r="PFJ508" s="477"/>
      <c r="PFK508" s="477"/>
      <c r="PFL508" s="477"/>
      <c r="PFM508" s="477"/>
      <c r="PFN508" s="477"/>
      <c r="PFO508" s="477"/>
      <c r="PFP508" s="477"/>
      <c r="PFQ508" s="477"/>
      <c r="PFR508" s="477"/>
      <c r="PFS508" s="477"/>
      <c r="PFT508" s="477"/>
      <c r="PFU508" s="477"/>
      <c r="PFV508" s="477"/>
      <c r="PFW508" s="477"/>
      <c r="PFX508" s="477"/>
      <c r="PFY508" s="477"/>
      <c r="PFZ508" s="477"/>
      <c r="PGA508" s="477"/>
      <c r="PGB508" s="477"/>
      <c r="PGC508" s="477"/>
      <c r="PGD508" s="477"/>
      <c r="PGE508" s="477"/>
      <c r="PGF508" s="477"/>
      <c r="PGG508" s="477"/>
      <c r="PGH508" s="477"/>
      <c r="PGI508" s="477"/>
      <c r="PGJ508" s="477"/>
      <c r="PGK508" s="477"/>
      <c r="PGL508" s="477"/>
      <c r="PGM508" s="477"/>
      <c r="PGN508" s="477"/>
      <c r="PGO508" s="477"/>
      <c r="PGP508" s="477"/>
      <c r="PGQ508" s="477"/>
      <c r="PGR508" s="477"/>
      <c r="PGS508" s="477"/>
      <c r="PGT508" s="477"/>
      <c r="PGU508" s="477"/>
      <c r="PGV508" s="477"/>
      <c r="PGW508" s="477"/>
      <c r="PGX508" s="477"/>
      <c r="PGY508" s="477"/>
      <c r="PGZ508" s="477"/>
      <c r="PHA508" s="477"/>
      <c r="PHB508" s="477"/>
      <c r="PHC508" s="477"/>
      <c r="PHD508" s="477"/>
      <c r="PHE508" s="477"/>
      <c r="PHF508" s="477"/>
      <c r="PHG508" s="477"/>
      <c r="PHH508" s="477"/>
      <c r="PHI508" s="477"/>
      <c r="PHJ508" s="477"/>
      <c r="PHK508" s="477"/>
      <c r="PHL508" s="477"/>
      <c r="PHM508" s="477"/>
      <c r="PHN508" s="477"/>
      <c r="PHO508" s="477"/>
      <c r="PHP508" s="477"/>
      <c r="PHQ508" s="477"/>
      <c r="PHR508" s="477"/>
      <c r="PHS508" s="477"/>
      <c r="PHT508" s="477"/>
      <c r="PHU508" s="477"/>
      <c r="PHV508" s="477"/>
      <c r="PHW508" s="477"/>
      <c r="PHX508" s="477"/>
      <c r="PHY508" s="477"/>
      <c r="PHZ508" s="477"/>
      <c r="PIA508" s="477"/>
      <c r="PIB508" s="477"/>
      <c r="PIC508" s="477"/>
      <c r="PID508" s="477"/>
      <c r="PIE508" s="477"/>
      <c r="PIF508" s="477"/>
      <c r="PIG508" s="477"/>
      <c r="PIH508" s="477"/>
      <c r="PII508" s="477"/>
      <c r="PIJ508" s="477"/>
      <c r="PIK508" s="477"/>
      <c r="PIL508" s="477"/>
      <c r="PIM508" s="477"/>
      <c r="PIN508" s="477"/>
      <c r="PIO508" s="477"/>
      <c r="PIP508" s="477"/>
      <c r="PIQ508" s="477"/>
      <c r="PIR508" s="477"/>
      <c r="PIS508" s="477"/>
      <c r="PIT508" s="477"/>
      <c r="PIU508" s="477"/>
      <c r="PIV508" s="477"/>
      <c r="PIW508" s="477"/>
      <c r="PIX508" s="477"/>
      <c r="PIY508" s="477"/>
      <c r="PIZ508" s="477"/>
      <c r="PJA508" s="477"/>
      <c r="PJB508" s="477"/>
      <c r="PJC508" s="477"/>
      <c r="PJD508" s="477"/>
      <c r="PJE508" s="477"/>
      <c r="PJF508" s="477"/>
      <c r="PJG508" s="477"/>
      <c r="PJH508" s="477"/>
      <c r="PJI508" s="477"/>
      <c r="PJJ508" s="477"/>
      <c r="PJK508" s="477"/>
      <c r="PJL508" s="477"/>
      <c r="PJM508" s="477"/>
      <c r="PJN508" s="477"/>
      <c r="PJO508" s="477"/>
      <c r="PJP508" s="477"/>
      <c r="PJQ508" s="477"/>
      <c r="PJR508" s="477"/>
      <c r="PJS508" s="477"/>
      <c r="PJT508" s="477"/>
      <c r="PJU508" s="477"/>
      <c r="PJV508" s="477"/>
      <c r="PJW508" s="477"/>
      <c r="PJX508" s="477"/>
      <c r="PJY508" s="477"/>
      <c r="PJZ508" s="477"/>
      <c r="PKA508" s="477"/>
      <c r="PKB508" s="477"/>
      <c r="PKC508" s="477"/>
      <c r="PKD508" s="477"/>
      <c r="PKE508" s="477"/>
      <c r="PKF508" s="477"/>
      <c r="PKG508" s="477"/>
      <c r="PKH508" s="477"/>
      <c r="PKI508" s="477"/>
      <c r="PKJ508" s="477"/>
      <c r="PKK508" s="477"/>
      <c r="PKL508" s="477"/>
      <c r="PKM508" s="477"/>
      <c r="PKN508" s="477"/>
      <c r="PKO508" s="477"/>
      <c r="PKP508" s="477"/>
      <c r="PKQ508" s="477"/>
      <c r="PKR508" s="477"/>
      <c r="PKS508" s="477"/>
      <c r="PKT508" s="477"/>
      <c r="PKU508" s="477"/>
      <c r="PKV508" s="477"/>
      <c r="PKW508" s="477"/>
      <c r="PKX508" s="477"/>
      <c r="PKY508" s="477"/>
      <c r="PKZ508" s="477"/>
      <c r="PLA508" s="477"/>
      <c r="PLB508" s="477"/>
      <c r="PLC508" s="477"/>
      <c r="PLD508" s="477"/>
      <c r="PLE508" s="477"/>
      <c r="PLF508" s="477"/>
      <c r="PLG508" s="477"/>
      <c r="PLH508" s="477"/>
      <c r="PLI508" s="477"/>
      <c r="PLJ508" s="477"/>
      <c r="PLK508" s="477"/>
      <c r="PLL508" s="477"/>
      <c r="PLM508" s="477"/>
      <c r="PLN508" s="477"/>
      <c r="PLO508" s="477"/>
      <c r="PLP508" s="477"/>
      <c r="PLQ508" s="477"/>
      <c r="PLR508" s="477"/>
      <c r="PLS508" s="477"/>
      <c r="PLT508" s="477"/>
      <c r="PLU508" s="477"/>
      <c r="PLV508" s="477"/>
      <c r="PLW508" s="477"/>
      <c r="PLX508" s="477"/>
      <c r="PLY508" s="477"/>
      <c r="PLZ508" s="477"/>
      <c r="PMA508" s="477"/>
      <c r="PMB508" s="477"/>
      <c r="PMC508" s="477"/>
      <c r="PMD508" s="477"/>
      <c r="PME508" s="477"/>
      <c r="PMF508" s="477"/>
      <c r="PMG508" s="477"/>
      <c r="PMH508" s="477"/>
      <c r="PMI508" s="477"/>
      <c r="PMJ508" s="477"/>
      <c r="PMK508" s="477"/>
      <c r="PML508" s="477"/>
      <c r="PMM508" s="477"/>
      <c r="PMN508" s="477"/>
      <c r="PMO508" s="477"/>
      <c r="PMP508" s="477"/>
      <c r="PMQ508" s="477"/>
      <c r="PMR508" s="477"/>
      <c r="PMS508" s="477"/>
      <c r="PMT508" s="477"/>
      <c r="PMU508" s="477"/>
      <c r="PMV508" s="477"/>
      <c r="PMW508" s="477"/>
      <c r="PMX508" s="477"/>
      <c r="PMY508" s="477"/>
      <c r="PMZ508" s="477"/>
      <c r="PNA508" s="477"/>
      <c r="PNB508" s="477"/>
      <c r="PNC508" s="477"/>
      <c r="PND508" s="477"/>
      <c r="PNE508" s="477"/>
      <c r="PNF508" s="477"/>
      <c r="PNG508" s="477"/>
      <c r="PNH508" s="477"/>
      <c r="PNI508" s="477"/>
      <c r="PNJ508" s="477"/>
      <c r="PNK508" s="477"/>
      <c r="PNL508" s="477"/>
      <c r="PNM508" s="477"/>
      <c r="PNN508" s="477"/>
      <c r="PNO508" s="477"/>
      <c r="PNP508" s="477"/>
      <c r="PNQ508" s="477"/>
      <c r="PNR508" s="477"/>
      <c r="PNS508" s="477"/>
      <c r="PNT508" s="477"/>
      <c r="PNU508" s="477"/>
      <c r="PNV508" s="477"/>
      <c r="PNW508" s="477"/>
      <c r="PNX508" s="477"/>
      <c r="PNY508" s="477"/>
      <c r="PNZ508" s="477"/>
      <c r="POA508" s="477"/>
      <c r="POB508" s="477"/>
      <c r="POC508" s="477"/>
      <c r="POD508" s="477"/>
      <c r="POE508" s="477"/>
      <c r="POF508" s="477"/>
      <c r="POG508" s="477"/>
      <c r="POH508" s="477"/>
      <c r="POI508" s="477"/>
      <c r="POJ508" s="477"/>
      <c r="POK508" s="477"/>
      <c r="POL508" s="477"/>
      <c r="POM508" s="477"/>
      <c r="PON508" s="477"/>
      <c r="POO508" s="477"/>
      <c r="POP508" s="477"/>
      <c r="POQ508" s="477"/>
      <c r="POR508" s="477"/>
      <c r="POS508" s="477"/>
      <c r="POT508" s="477"/>
      <c r="POU508" s="477"/>
      <c r="POV508" s="477"/>
      <c r="POW508" s="477"/>
      <c r="POX508" s="477"/>
      <c r="POY508" s="477"/>
      <c r="POZ508" s="477"/>
      <c r="PPA508" s="477"/>
      <c r="PPB508" s="477"/>
      <c r="PPC508" s="477"/>
      <c r="PPD508" s="477"/>
      <c r="PPE508" s="477"/>
      <c r="PPF508" s="477"/>
      <c r="PPG508" s="477"/>
      <c r="PPH508" s="477"/>
      <c r="PPI508" s="477"/>
      <c r="PPJ508" s="477"/>
      <c r="PPK508" s="477"/>
      <c r="PPL508" s="477"/>
      <c r="PPM508" s="477"/>
      <c r="PPN508" s="477"/>
      <c r="PPO508" s="477"/>
      <c r="PPP508" s="477"/>
      <c r="PPQ508" s="477"/>
      <c r="PPR508" s="477"/>
      <c r="PPS508" s="477"/>
      <c r="PPT508" s="477"/>
      <c r="PPU508" s="477"/>
      <c r="PPV508" s="477"/>
      <c r="PPW508" s="477"/>
      <c r="PPX508" s="477"/>
      <c r="PPY508" s="477"/>
      <c r="PPZ508" s="477"/>
      <c r="PQA508" s="477"/>
      <c r="PQB508" s="477"/>
      <c r="PQC508" s="477"/>
      <c r="PQD508" s="477"/>
      <c r="PQE508" s="477"/>
      <c r="PQF508" s="477"/>
      <c r="PQG508" s="477"/>
      <c r="PQH508" s="477"/>
      <c r="PQI508" s="477"/>
      <c r="PQJ508" s="477"/>
      <c r="PQK508" s="477"/>
      <c r="PQL508" s="477"/>
      <c r="PQM508" s="477"/>
      <c r="PQN508" s="477"/>
      <c r="PQO508" s="477"/>
      <c r="PQP508" s="477"/>
      <c r="PQQ508" s="477"/>
      <c r="PQR508" s="477"/>
      <c r="PQS508" s="477"/>
      <c r="PQT508" s="477"/>
      <c r="PQU508" s="477"/>
      <c r="PQV508" s="477"/>
      <c r="PQW508" s="477"/>
      <c r="PQX508" s="477"/>
      <c r="PQY508" s="477"/>
      <c r="PQZ508" s="477"/>
      <c r="PRA508" s="477"/>
      <c r="PRB508" s="477"/>
      <c r="PRC508" s="477"/>
      <c r="PRD508" s="477"/>
      <c r="PRE508" s="477"/>
      <c r="PRF508" s="477"/>
      <c r="PRG508" s="477"/>
      <c r="PRH508" s="477"/>
      <c r="PRI508" s="477"/>
      <c r="PRJ508" s="477"/>
      <c r="PRK508" s="477"/>
      <c r="PRL508" s="477"/>
      <c r="PRM508" s="477"/>
      <c r="PRN508" s="477"/>
      <c r="PRO508" s="477"/>
      <c r="PRP508" s="477"/>
      <c r="PRQ508" s="477"/>
      <c r="PRR508" s="477"/>
      <c r="PRS508" s="477"/>
      <c r="PRT508" s="477"/>
      <c r="PRU508" s="477"/>
      <c r="PRV508" s="477"/>
      <c r="PRW508" s="477"/>
      <c r="PRX508" s="477"/>
      <c r="PRY508" s="477"/>
      <c r="PRZ508" s="477"/>
      <c r="PSA508" s="477"/>
      <c r="PSB508" s="477"/>
      <c r="PSC508" s="477"/>
      <c r="PSD508" s="477"/>
      <c r="PSE508" s="477"/>
      <c r="PSF508" s="477"/>
      <c r="PSG508" s="477"/>
      <c r="PSH508" s="477"/>
      <c r="PSI508" s="477"/>
      <c r="PSJ508" s="477"/>
      <c r="PSK508" s="477"/>
      <c r="PSL508" s="477"/>
      <c r="PSM508" s="477"/>
      <c r="PSN508" s="477"/>
      <c r="PSO508" s="477"/>
      <c r="PSP508" s="477"/>
      <c r="PSQ508" s="477"/>
      <c r="PSR508" s="477"/>
      <c r="PSS508" s="477"/>
      <c r="PST508" s="477"/>
      <c r="PSU508" s="477"/>
      <c r="PSV508" s="477"/>
      <c r="PSW508" s="477"/>
      <c r="PSX508" s="477"/>
      <c r="PSY508" s="477"/>
      <c r="PSZ508" s="477"/>
      <c r="PTA508" s="477"/>
      <c r="PTB508" s="477"/>
      <c r="PTC508" s="477"/>
      <c r="PTD508" s="477"/>
      <c r="PTE508" s="477"/>
      <c r="PTF508" s="477"/>
      <c r="PTG508" s="477"/>
      <c r="PTH508" s="477"/>
      <c r="PTI508" s="477"/>
      <c r="PTJ508" s="477"/>
      <c r="PTK508" s="477"/>
      <c r="PTL508" s="477"/>
      <c r="PTM508" s="477"/>
      <c r="PTN508" s="477"/>
      <c r="PTO508" s="477"/>
      <c r="PTP508" s="477"/>
      <c r="PTQ508" s="477"/>
      <c r="PTR508" s="477"/>
      <c r="PTS508" s="477"/>
      <c r="PTT508" s="477"/>
      <c r="PTU508" s="477"/>
      <c r="PTV508" s="477"/>
      <c r="PTW508" s="477"/>
      <c r="PTX508" s="477"/>
      <c r="PTY508" s="477"/>
      <c r="PTZ508" s="477"/>
      <c r="PUA508" s="477"/>
      <c r="PUB508" s="477"/>
      <c r="PUC508" s="477"/>
      <c r="PUD508" s="477"/>
      <c r="PUE508" s="477"/>
      <c r="PUF508" s="477"/>
      <c r="PUG508" s="477"/>
      <c r="PUH508" s="477"/>
      <c r="PUI508" s="477"/>
      <c r="PUJ508" s="477"/>
      <c r="PUK508" s="477"/>
      <c r="PUL508" s="477"/>
      <c r="PUM508" s="477"/>
      <c r="PUN508" s="477"/>
      <c r="PUO508" s="477"/>
      <c r="PUP508" s="477"/>
      <c r="PUQ508" s="477"/>
      <c r="PUR508" s="477"/>
      <c r="PUS508" s="477"/>
      <c r="PUT508" s="477"/>
      <c r="PUU508" s="477"/>
      <c r="PUV508" s="477"/>
      <c r="PUW508" s="477"/>
      <c r="PUX508" s="477"/>
      <c r="PUY508" s="477"/>
      <c r="PUZ508" s="477"/>
      <c r="PVA508" s="477"/>
      <c r="PVB508" s="477"/>
      <c r="PVC508" s="477"/>
      <c r="PVD508" s="477"/>
      <c r="PVE508" s="477"/>
      <c r="PVF508" s="477"/>
      <c r="PVG508" s="477"/>
      <c r="PVH508" s="477"/>
      <c r="PVI508" s="477"/>
      <c r="PVJ508" s="477"/>
      <c r="PVK508" s="477"/>
      <c r="PVL508" s="477"/>
      <c r="PVM508" s="477"/>
      <c r="PVN508" s="477"/>
      <c r="PVO508" s="477"/>
      <c r="PVP508" s="477"/>
      <c r="PVQ508" s="477"/>
      <c r="PVR508" s="477"/>
      <c r="PVS508" s="477"/>
      <c r="PVT508" s="477"/>
      <c r="PVU508" s="477"/>
      <c r="PVV508" s="477"/>
      <c r="PVW508" s="477"/>
      <c r="PVX508" s="477"/>
      <c r="PVY508" s="477"/>
      <c r="PVZ508" s="477"/>
      <c r="PWA508" s="477"/>
      <c r="PWB508" s="477"/>
      <c r="PWC508" s="477"/>
      <c r="PWD508" s="477"/>
      <c r="PWE508" s="477"/>
      <c r="PWF508" s="477"/>
      <c r="PWG508" s="477"/>
      <c r="PWH508" s="477"/>
      <c r="PWI508" s="477"/>
      <c r="PWJ508" s="477"/>
      <c r="PWK508" s="477"/>
      <c r="PWL508" s="477"/>
      <c r="PWM508" s="477"/>
      <c r="PWN508" s="477"/>
      <c r="PWO508" s="477"/>
      <c r="PWP508" s="477"/>
      <c r="PWQ508" s="477"/>
      <c r="PWR508" s="477"/>
      <c r="PWS508" s="477"/>
      <c r="PWT508" s="477"/>
      <c r="PWU508" s="477"/>
      <c r="PWV508" s="477"/>
      <c r="PWW508" s="477"/>
      <c r="PWX508" s="477"/>
      <c r="PWY508" s="477"/>
      <c r="PWZ508" s="477"/>
      <c r="PXA508" s="477"/>
      <c r="PXB508" s="477"/>
      <c r="PXC508" s="477"/>
      <c r="PXD508" s="477"/>
      <c r="PXE508" s="477"/>
      <c r="PXF508" s="477"/>
      <c r="PXG508" s="477"/>
      <c r="PXH508" s="477"/>
      <c r="PXI508" s="477"/>
      <c r="PXJ508" s="477"/>
      <c r="PXK508" s="477"/>
      <c r="PXL508" s="477"/>
      <c r="PXM508" s="477"/>
      <c r="PXN508" s="477"/>
      <c r="PXO508" s="477"/>
      <c r="PXP508" s="477"/>
      <c r="PXQ508" s="477"/>
      <c r="PXR508" s="477"/>
      <c r="PXS508" s="477"/>
      <c r="PXT508" s="477"/>
      <c r="PXU508" s="477"/>
      <c r="PXV508" s="477"/>
      <c r="PXW508" s="477"/>
      <c r="PXX508" s="477"/>
      <c r="PXY508" s="477"/>
      <c r="PXZ508" s="477"/>
      <c r="PYA508" s="477"/>
      <c r="PYB508" s="477"/>
      <c r="PYC508" s="477"/>
      <c r="PYD508" s="477"/>
      <c r="PYE508" s="477"/>
      <c r="PYF508" s="477"/>
      <c r="PYG508" s="477"/>
      <c r="PYH508" s="477"/>
      <c r="PYI508" s="477"/>
      <c r="PYJ508" s="477"/>
      <c r="PYK508" s="477"/>
      <c r="PYL508" s="477"/>
      <c r="PYM508" s="477"/>
      <c r="PYN508" s="477"/>
      <c r="PYO508" s="477"/>
      <c r="PYP508" s="477"/>
      <c r="PYQ508" s="477"/>
      <c r="PYR508" s="477"/>
      <c r="PYS508" s="477"/>
      <c r="PYT508" s="477"/>
      <c r="PYU508" s="477"/>
      <c r="PYV508" s="477"/>
      <c r="PYW508" s="477"/>
      <c r="PYX508" s="477"/>
      <c r="PYY508" s="477"/>
      <c r="PYZ508" s="477"/>
      <c r="PZA508" s="477"/>
      <c r="PZB508" s="477"/>
      <c r="PZC508" s="477"/>
      <c r="PZD508" s="477"/>
      <c r="PZE508" s="477"/>
      <c r="PZF508" s="477"/>
      <c r="PZG508" s="477"/>
      <c r="PZH508" s="477"/>
      <c r="PZI508" s="477"/>
      <c r="PZJ508" s="477"/>
      <c r="PZK508" s="477"/>
      <c r="PZL508" s="477"/>
      <c r="PZM508" s="477"/>
      <c r="PZN508" s="477"/>
      <c r="PZO508" s="477"/>
      <c r="PZP508" s="477"/>
      <c r="PZQ508" s="477"/>
      <c r="PZR508" s="477"/>
      <c r="PZS508" s="477"/>
      <c r="PZT508" s="477"/>
      <c r="PZU508" s="477"/>
      <c r="PZV508" s="477"/>
      <c r="PZW508" s="477"/>
      <c r="PZX508" s="477"/>
      <c r="PZY508" s="477"/>
      <c r="PZZ508" s="477"/>
      <c r="QAA508" s="477"/>
      <c r="QAB508" s="477"/>
      <c r="QAC508" s="477"/>
      <c r="QAD508" s="477"/>
      <c r="QAE508" s="477"/>
      <c r="QAF508" s="477"/>
      <c r="QAG508" s="477"/>
      <c r="QAH508" s="477"/>
      <c r="QAI508" s="477"/>
      <c r="QAJ508" s="477"/>
      <c r="QAK508" s="477"/>
      <c r="QAL508" s="477"/>
      <c r="QAM508" s="477"/>
      <c r="QAN508" s="477"/>
      <c r="QAO508" s="477"/>
      <c r="QAP508" s="477"/>
      <c r="QAQ508" s="477"/>
      <c r="QAR508" s="477"/>
      <c r="QAS508" s="477"/>
      <c r="QAT508" s="477"/>
      <c r="QAU508" s="477"/>
      <c r="QAV508" s="477"/>
      <c r="QAW508" s="477"/>
      <c r="QAX508" s="477"/>
      <c r="QAY508" s="477"/>
      <c r="QAZ508" s="477"/>
      <c r="QBA508" s="477"/>
      <c r="QBB508" s="477"/>
      <c r="QBC508" s="477"/>
      <c r="QBD508" s="477"/>
      <c r="QBE508" s="477"/>
      <c r="QBF508" s="477"/>
      <c r="QBG508" s="477"/>
      <c r="QBH508" s="477"/>
      <c r="QBI508" s="477"/>
      <c r="QBJ508" s="477"/>
      <c r="QBK508" s="477"/>
      <c r="QBL508" s="477"/>
      <c r="QBM508" s="477"/>
      <c r="QBN508" s="477"/>
      <c r="QBO508" s="477"/>
      <c r="QBP508" s="477"/>
      <c r="QBQ508" s="477"/>
      <c r="QBR508" s="477"/>
      <c r="QBS508" s="477"/>
      <c r="QBT508" s="477"/>
      <c r="QBU508" s="477"/>
      <c r="QBV508" s="477"/>
      <c r="QBW508" s="477"/>
      <c r="QBX508" s="477"/>
      <c r="QBY508" s="477"/>
      <c r="QBZ508" s="477"/>
      <c r="QCA508" s="477"/>
      <c r="QCB508" s="477"/>
      <c r="QCC508" s="477"/>
      <c r="QCD508" s="477"/>
      <c r="QCE508" s="477"/>
      <c r="QCF508" s="477"/>
      <c r="QCG508" s="477"/>
      <c r="QCH508" s="477"/>
      <c r="QCI508" s="477"/>
      <c r="QCJ508" s="477"/>
      <c r="QCK508" s="477"/>
      <c r="QCL508" s="477"/>
      <c r="QCM508" s="477"/>
      <c r="QCN508" s="477"/>
      <c r="QCO508" s="477"/>
      <c r="QCP508" s="477"/>
      <c r="QCQ508" s="477"/>
      <c r="QCR508" s="477"/>
      <c r="QCS508" s="477"/>
      <c r="QCT508" s="477"/>
      <c r="QCU508" s="477"/>
      <c r="QCV508" s="477"/>
      <c r="QCW508" s="477"/>
      <c r="QCX508" s="477"/>
      <c r="QCY508" s="477"/>
      <c r="QCZ508" s="477"/>
      <c r="QDA508" s="477"/>
      <c r="QDB508" s="477"/>
      <c r="QDC508" s="477"/>
      <c r="QDD508" s="477"/>
      <c r="QDE508" s="477"/>
      <c r="QDF508" s="477"/>
      <c r="QDG508" s="477"/>
      <c r="QDH508" s="477"/>
      <c r="QDI508" s="477"/>
      <c r="QDJ508" s="477"/>
      <c r="QDK508" s="477"/>
      <c r="QDL508" s="477"/>
      <c r="QDM508" s="477"/>
      <c r="QDN508" s="477"/>
      <c r="QDO508" s="477"/>
      <c r="QDP508" s="477"/>
      <c r="QDQ508" s="477"/>
      <c r="QDR508" s="477"/>
      <c r="QDS508" s="477"/>
      <c r="QDT508" s="477"/>
      <c r="QDU508" s="477"/>
      <c r="QDV508" s="477"/>
      <c r="QDW508" s="477"/>
      <c r="QDX508" s="477"/>
      <c r="QDY508" s="477"/>
      <c r="QDZ508" s="477"/>
      <c r="QEA508" s="477"/>
      <c r="QEB508" s="477"/>
      <c r="QEC508" s="477"/>
      <c r="QED508" s="477"/>
      <c r="QEE508" s="477"/>
      <c r="QEF508" s="477"/>
      <c r="QEG508" s="477"/>
      <c r="QEH508" s="477"/>
      <c r="QEI508" s="477"/>
      <c r="QEJ508" s="477"/>
      <c r="QEK508" s="477"/>
      <c r="QEL508" s="477"/>
      <c r="QEM508" s="477"/>
      <c r="QEN508" s="477"/>
      <c r="QEO508" s="477"/>
      <c r="QEP508" s="477"/>
      <c r="QEQ508" s="477"/>
      <c r="QER508" s="477"/>
      <c r="QES508" s="477"/>
      <c r="QET508" s="477"/>
      <c r="QEU508" s="477"/>
      <c r="QEV508" s="477"/>
      <c r="QEW508" s="477"/>
      <c r="QEX508" s="477"/>
      <c r="QEY508" s="477"/>
      <c r="QEZ508" s="477"/>
      <c r="QFA508" s="477"/>
      <c r="QFB508" s="477"/>
      <c r="QFC508" s="477"/>
      <c r="QFD508" s="477"/>
      <c r="QFE508" s="477"/>
      <c r="QFF508" s="477"/>
      <c r="QFG508" s="477"/>
      <c r="QFH508" s="477"/>
      <c r="QFI508" s="477"/>
      <c r="QFJ508" s="477"/>
      <c r="QFK508" s="477"/>
      <c r="QFL508" s="477"/>
      <c r="QFM508" s="477"/>
      <c r="QFN508" s="477"/>
      <c r="QFO508" s="477"/>
      <c r="QFP508" s="477"/>
      <c r="QFQ508" s="477"/>
      <c r="QFR508" s="477"/>
      <c r="QFS508" s="477"/>
      <c r="QFT508" s="477"/>
      <c r="QFU508" s="477"/>
      <c r="QFV508" s="477"/>
      <c r="QFW508" s="477"/>
      <c r="QFX508" s="477"/>
      <c r="QFY508" s="477"/>
      <c r="QFZ508" s="477"/>
      <c r="QGA508" s="477"/>
      <c r="QGB508" s="477"/>
      <c r="QGC508" s="477"/>
      <c r="QGD508" s="477"/>
      <c r="QGE508" s="477"/>
      <c r="QGF508" s="477"/>
      <c r="QGG508" s="477"/>
      <c r="QGH508" s="477"/>
      <c r="QGI508" s="477"/>
      <c r="QGJ508" s="477"/>
      <c r="QGK508" s="477"/>
      <c r="QGL508" s="477"/>
      <c r="QGM508" s="477"/>
      <c r="QGN508" s="477"/>
      <c r="QGO508" s="477"/>
      <c r="QGP508" s="477"/>
      <c r="QGQ508" s="477"/>
      <c r="QGR508" s="477"/>
      <c r="QGS508" s="477"/>
      <c r="QGT508" s="477"/>
      <c r="QGU508" s="477"/>
      <c r="QGV508" s="477"/>
      <c r="QGW508" s="477"/>
      <c r="QGX508" s="477"/>
      <c r="QGY508" s="477"/>
      <c r="QGZ508" s="477"/>
      <c r="QHA508" s="477"/>
      <c r="QHB508" s="477"/>
      <c r="QHC508" s="477"/>
      <c r="QHD508" s="477"/>
      <c r="QHE508" s="477"/>
      <c r="QHF508" s="477"/>
      <c r="QHG508" s="477"/>
      <c r="QHH508" s="477"/>
      <c r="QHI508" s="477"/>
      <c r="QHJ508" s="477"/>
      <c r="QHK508" s="477"/>
      <c r="QHL508" s="477"/>
      <c r="QHM508" s="477"/>
      <c r="QHN508" s="477"/>
      <c r="QHO508" s="477"/>
      <c r="QHP508" s="477"/>
      <c r="QHQ508" s="477"/>
      <c r="QHR508" s="477"/>
      <c r="QHS508" s="477"/>
      <c r="QHT508" s="477"/>
      <c r="QHU508" s="477"/>
      <c r="QHV508" s="477"/>
      <c r="QHW508" s="477"/>
      <c r="QHX508" s="477"/>
      <c r="QHY508" s="477"/>
      <c r="QHZ508" s="477"/>
      <c r="QIA508" s="477"/>
      <c r="QIB508" s="477"/>
      <c r="QIC508" s="477"/>
      <c r="QID508" s="477"/>
      <c r="QIE508" s="477"/>
      <c r="QIF508" s="477"/>
      <c r="QIG508" s="477"/>
      <c r="QIH508" s="477"/>
      <c r="QII508" s="477"/>
      <c r="QIJ508" s="477"/>
      <c r="QIK508" s="477"/>
      <c r="QIL508" s="477"/>
      <c r="QIM508" s="477"/>
      <c r="QIN508" s="477"/>
      <c r="QIO508" s="477"/>
      <c r="QIP508" s="477"/>
      <c r="QIQ508" s="477"/>
      <c r="QIR508" s="477"/>
      <c r="QIS508" s="477"/>
      <c r="QIT508" s="477"/>
      <c r="QIU508" s="477"/>
      <c r="QIV508" s="477"/>
      <c r="QIW508" s="477"/>
      <c r="QIX508" s="477"/>
      <c r="QIY508" s="477"/>
      <c r="QIZ508" s="477"/>
      <c r="QJA508" s="477"/>
      <c r="QJB508" s="477"/>
      <c r="QJC508" s="477"/>
      <c r="QJD508" s="477"/>
      <c r="QJE508" s="477"/>
      <c r="QJF508" s="477"/>
      <c r="QJG508" s="477"/>
      <c r="QJH508" s="477"/>
      <c r="QJI508" s="477"/>
      <c r="QJJ508" s="477"/>
      <c r="QJK508" s="477"/>
      <c r="QJL508" s="477"/>
      <c r="QJM508" s="477"/>
      <c r="QJN508" s="477"/>
      <c r="QJO508" s="477"/>
      <c r="QJP508" s="477"/>
      <c r="QJQ508" s="477"/>
      <c r="QJR508" s="477"/>
      <c r="QJS508" s="477"/>
      <c r="QJT508" s="477"/>
      <c r="QJU508" s="477"/>
      <c r="QJV508" s="477"/>
      <c r="QJW508" s="477"/>
      <c r="QJX508" s="477"/>
      <c r="QJY508" s="477"/>
      <c r="QJZ508" s="477"/>
      <c r="QKA508" s="477"/>
      <c r="QKB508" s="477"/>
      <c r="QKC508" s="477"/>
      <c r="QKD508" s="477"/>
      <c r="QKE508" s="477"/>
      <c r="QKF508" s="477"/>
      <c r="QKG508" s="477"/>
      <c r="QKH508" s="477"/>
      <c r="QKI508" s="477"/>
      <c r="QKJ508" s="477"/>
      <c r="QKK508" s="477"/>
      <c r="QKL508" s="477"/>
      <c r="QKM508" s="477"/>
      <c r="QKN508" s="477"/>
      <c r="QKO508" s="477"/>
      <c r="QKP508" s="477"/>
      <c r="QKQ508" s="477"/>
      <c r="QKR508" s="477"/>
      <c r="QKS508" s="477"/>
      <c r="QKT508" s="477"/>
      <c r="QKU508" s="477"/>
      <c r="QKV508" s="477"/>
      <c r="QKW508" s="477"/>
      <c r="QKX508" s="477"/>
      <c r="QKY508" s="477"/>
      <c r="QKZ508" s="477"/>
      <c r="QLA508" s="477"/>
      <c r="QLB508" s="477"/>
      <c r="QLC508" s="477"/>
      <c r="QLD508" s="477"/>
      <c r="QLE508" s="477"/>
      <c r="QLF508" s="477"/>
      <c r="QLG508" s="477"/>
      <c r="QLH508" s="477"/>
      <c r="QLI508" s="477"/>
      <c r="QLJ508" s="477"/>
      <c r="QLK508" s="477"/>
      <c r="QLL508" s="477"/>
      <c r="QLM508" s="477"/>
      <c r="QLN508" s="477"/>
      <c r="QLO508" s="477"/>
      <c r="QLP508" s="477"/>
      <c r="QLQ508" s="477"/>
      <c r="QLR508" s="477"/>
      <c r="QLS508" s="477"/>
      <c r="QLT508" s="477"/>
      <c r="QLU508" s="477"/>
      <c r="QLV508" s="477"/>
      <c r="QLW508" s="477"/>
      <c r="QLX508" s="477"/>
      <c r="QLY508" s="477"/>
      <c r="QLZ508" s="477"/>
      <c r="QMA508" s="477"/>
      <c r="QMB508" s="477"/>
      <c r="QMC508" s="477"/>
      <c r="QMD508" s="477"/>
      <c r="QME508" s="477"/>
      <c r="QMF508" s="477"/>
      <c r="QMG508" s="477"/>
      <c r="QMH508" s="477"/>
      <c r="QMI508" s="477"/>
      <c r="QMJ508" s="477"/>
      <c r="QMK508" s="477"/>
      <c r="QML508" s="477"/>
      <c r="QMM508" s="477"/>
      <c r="QMN508" s="477"/>
      <c r="QMO508" s="477"/>
      <c r="QMP508" s="477"/>
      <c r="QMQ508" s="477"/>
      <c r="QMR508" s="477"/>
      <c r="QMS508" s="477"/>
      <c r="QMT508" s="477"/>
      <c r="QMU508" s="477"/>
      <c r="QMV508" s="477"/>
      <c r="QMW508" s="477"/>
      <c r="QMX508" s="477"/>
      <c r="QMY508" s="477"/>
      <c r="QMZ508" s="477"/>
      <c r="QNA508" s="477"/>
      <c r="QNB508" s="477"/>
      <c r="QNC508" s="477"/>
      <c r="QND508" s="477"/>
      <c r="QNE508" s="477"/>
      <c r="QNF508" s="477"/>
      <c r="QNG508" s="477"/>
      <c r="QNH508" s="477"/>
      <c r="QNI508" s="477"/>
      <c r="QNJ508" s="477"/>
      <c r="QNK508" s="477"/>
      <c r="QNL508" s="477"/>
      <c r="QNM508" s="477"/>
      <c r="QNN508" s="477"/>
      <c r="QNO508" s="477"/>
      <c r="QNP508" s="477"/>
      <c r="QNQ508" s="477"/>
      <c r="QNR508" s="477"/>
      <c r="QNS508" s="477"/>
      <c r="QNT508" s="477"/>
      <c r="QNU508" s="477"/>
      <c r="QNV508" s="477"/>
      <c r="QNW508" s="477"/>
      <c r="QNX508" s="477"/>
      <c r="QNY508" s="477"/>
      <c r="QNZ508" s="477"/>
      <c r="QOA508" s="477"/>
      <c r="QOB508" s="477"/>
      <c r="QOC508" s="477"/>
      <c r="QOD508" s="477"/>
      <c r="QOE508" s="477"/>
      <c r="QOF508" s="477"/>
      <c r="QOG508" s="477"/>
      <c r="QOH508" s="477"/>
      <c r="QOI508" s="477"/>
      <c r="QOJ508" s="477"/>
      <c r="QOK508" s="477"/>
      <c r="QOL508" s="477"/>
      <c r="QOM508" s="477"/>
      <c r="QON508" s="477"/>
      <c r="QOO508" s="477"/>
      <c r="QOP508" s="477"/>
      <c r="QOQ508" s="477"/>
      <c r="QOR508" s="477"/>
      <c r="QOS508" s="477"/>
      <c r="QOT508" s="477"/>
      <c r="QOU508" s="477"/>
      <c r="QOV508" s="477"/>
      <c r="QOW508" s="477"/>
      <c r="QOX508" s="477"/>
      <c r="QOY508" s="477"/>
      <c r="QOZ508" s="477"/>
      <c r="QPA508" s="477"/>
      <c r="QPB508" s="477"/>
      <c r="QPC508" s="477"/>
      <c r="QPD508" s="477"/>
      <c r="QPE508" s="477"/>
      <c r="QPF508" s="477"/>
      <c r="QPG508" s="477"/>
      <c r="QPH508" s="477"/>
      <c r="QPI508" s="477"/>
      <c r="QPJ508" s="477"/>
      <c r="QPK508" s="477"/>
      <c r="QPL508" s="477"/>
      <c r="QPM508" s="477"/>
      <c r="QPN508" s="477"/>
      <c r="QPO508" s="477"/>
      <c r="QPP508" s="477"/>
      <c r="QPQ508" s="477"/>
      <c r="QPR508" s="477"/>
      <c r="QPS508" s="477"/>
      <c r="QPT508" s="477"/>
      <c r="QPU508" s="477"/>
      <c r="QPV508" s="477"/>
      <c r="QPW508" s="477"/>
      <c r="QPX508" s="477"/>
      <c r="QPY508" s="477"/>
      <c r="QPZ508" s="477"/>
      <c r="QQA508" s="477"/>
      <c r="QQB508" s="477"/>
      <c r="QQC508" s="477"/>
      <c r="QQD508" s="477"/>
      <c r="QQE508" s="477"/>
      <c r="QQF508" s="477"/>
      <c r="QQG508" s="477"/>
      <c r="QQH508" s="477"/>
      <c r="QQI508" s="477"/>
      <c r="QQJ508" s="477"/>
      <c r="QQK508" s="477"/>
      <c r="QQL508" s="477"/>
      <c r="QQM508" s="477"/>
      <c r="QQN508" s="477"/>
      <c r="QQO508" s="477"/>
      <c r="QQP508" s="477"/>
      <c r="QQQ508" s="477"/>
      <c r="QQR508" s="477"/>
      <c r="QQS508" s="477"/>
      <c r="QQT508" s="477"/>
      <c r="QQU508" s="477"/>
      <c r="QQV508" s="477"/>
      <c r="QQW508" s="477"/>
      <c r="QQX508" s="477"/>
      <c r="QQY508" s="477"/>
      <c r="QQZ508" s="477"/>
      <c r="QRA508" s="477"/>
      <c r="QRB508" s="477"/>
      <c r="QRC508" s="477"/>
      <c r="QRD508" s="477"/>
      <c r="QRE508" s="477"/>
      <c r="QRF508" s="477"/>
      <c r="QRG508" s="477"/>
      <c r="QRH508" s="477"/>
      <c r="QRI508" s="477"/>
      <c r="QRJ508" s="477"/>
      <c r="QRK508" s="477"/>
      <c r="QRL508" s="477"/>
      <c r="QRM508" s="477"/>
      <c r="QRN508" s="477"/>
      <c r="QRO508" s="477"/>
      <c r="QRP508" s="477"/>
      <c r="QRQ508" s="477"/>
      <c r="QRR508" s="477"/>
      <c r="QRS508" s="477"/>
      <c r="QRT508" s="477"/>
      <c r="QRU508" s="477"/>
      <c r="QRV508" s="477"/>
      <c r="QRW508" s="477"/>
      <c r="QRX508" s="477"/>
      <c r="QRY508" s="477"/>
      <c r="QRZ508" s="477"/>
      <c r="QSA508" s="477"/>
      <c r="QSB508" s="477"/>
      <c r="QSC508" s="477"/>
      <c r="QSD508" s="477"/>
      <c r="QSE508" s="477"/>
      <c r="QSF508" s="477"/>
      <c r="QSG508" s="477"/>
      <c r="QSH508" s="477"/>
      <c r="QSI508" s="477"/>
      <c r="QSJ508" s="477"/>
      <c r="QSK508" s="477"/>
      <c r="QSL508" s="477"/>
      <c r="QSM508" s="477"/>
      <c r="QSN508" s="477"/>
      <c r="QSO508" s="477"/>
      <c r="QSP508" s="477"/>
      <c r="QSQ508" s="477"/>
      <c r="QSR508" s="477"/>
      <c r="QSS508" s="477"/>
      <c r="QST508" s="477"/>
      <c r="QSU508" s="477"/>
      <c r="QSV508" s="477"/>
      <c r="QSW508" s="477"/>
      <c r="QSX508" s="477"/>
      <c r="QSY508" s="477"/>
      <c r="QSZ508" s="477"/>
      <c r="QTA508" s="477"/>
      <c r="QTB508" s="477"/>
      <c r="QTC508" s="477"/>
      <c r="QTD508" s="477"/>
      <c r="QTE508" s="477"/>
      <c r="QTF508" s="477"/>
      <c r="QTG508" s="477"/>
      <c r="QTH508" s="477"/>
      <c r="QTI508" s="477"/>
      <c r="QTJ508" s="477"/>
      <c r="QTK508" s="477"/>
      <c r="QTL508" s="477"/>
      <c r="QTM508" s="477"/>
      <c r="QTN508" s="477"/>
      <c r="QTO508" s="477"/>
      <c r="QTP508" s="477"/>
      <c r="QTQ508" s="477"/>
      <c r="QTR508" s="477"/>
      <c r="QTS508" s="477"/>
      <c r="QTT508" s="477"/>
      <c r="QTU508" s="477"/>
      <c r="QTV508" s="477"/>
      <c r="QTW508" s="477"/>
      <c r="QTX508" s="477"/>
      <c r="QTY508" s="477"/>
      <c r="QTZ508" s="477"/>
      <c r="QUA508" s="477"/>
      <c r="QUB508" s="477"/>
      <c r="QUC508" s="477"/>
      <c r="QUD508" s="477"/>
      <c r="QUE508" s="477"/>
      <c r="QUF508" s="477"/>
      <c r="QUG508" s="477"/>
      <c r="QUH508" s="477"/>
      <c r="QUI508" s="477"/>
      <c r="QUJ508" s="477"/>
      <c r="QUK508" s="477"/>
      <c r="QUL508" s="477"/>
      <c r="QUM508" s="477"/>
      <c r="QUN508" s="477"/>
      <c r="QUO508" s="477"/>
      <c r="QUP508" s="477"/>
      <c r="QUQ508" s="477"/>
      <c r="QUR508" s="477"/>
      <c r="QUS508" s="477"/>
      <c r="QUT508" s="477"/>
      <c r="QUU508" s="477"/>
      <c r="QUV508" s="477"/>
      <c r="QUW508" s="477"/>
      <c r="QUX508" s="477"/>
      <c r="QUY508" s="477"/>
      <c r="QUZ508" s="477"/>
      <c r="QVA508" s="477"/>
      <c r="QVB508" s="477"/>
      <c r="QVC508" s="477"/>
      <c r="QVD508" s="477"/>
      <c r="QVE508" s="477"/>
      <c r="QVF508" s="477"/>
      <c r="QVG508" s="477"/>
      <c r="QVH508" s="477"/>
      <c r="QVI508" s="477"/>
      <c r="QVJ508" s="477"/>
      <c r="QVK508" s="477"/>
      <c r="QVL508" s="477"/>
      <c r="QVM508" s="477"/>
      <c r="QVN508" s="477"/>
      <c r="QVO508" s="477"/>
      <c r="QVP508" s="477"/>
      <c r="QVQ508" s="477"/>
      <c r="QVR508" s="477"/>
      <c r="QVS508" s="477"/>
      <c r="QVT508" s="477"/>
      <c r="QVU508" s="477"/>
      <c r="QVV508" s="477"/>
      <c r="QVW508" s="477"/>
      <c r="QVX508" s="477"/>
      <c r="QVY508" s="477"/>
      <c r="QVZ508" s="477"/>
      <c r="QWA508" s="477"/>
      <c r="QWB508" s="477"/>
      <c r="QWC508" s="477"/>
      <c r="QWD508" s="477"/>
      <c r="QWE508" s="477"/>
      <c r="QWF508" s="477"/>
      <c r="QWG508" s="477"/>
      <c r="QWH508" s="477"/>
      <c r="QWI508" s="477"/>
      <c r="QWJ508" s="477"/>
      <c r="QWK508" s="477"/>
      <c r="QWL508" s="477"/>
      <c r="QWM508" s="477"/>
      <c r="QWN508" s="477"/>
      <c r="QWO508" s="477"/>
      <c r="QWP508" s="477"/>
      <c r="QWQ508" s="477"/>
      <c r="QWR508" s="477"/>
      <c r="QWS508" s="477"/>
      <c r="QWT508" s="477"/>
      <c r="QWU508" s="477"/>
      <c r="QWV508" s="477"/>
      <c r="QWW508" s="477"/>
      <c r="QWX508" s="477"/>
      <c r="QWY508" s="477"/>
      <c r="QWZ508" s="477"/>
      <c r="QXA508" s="477"/>
      <c r="QXB508" s="477"/>
      <c r="QXC508" s="477"/>
      <c r="QXD508" s="477"/>
      <c r="QXE508" s="477"/>
      <c r="QXF508" s="477"/>
      <c r="QXG508" s="477"/>
      <c r="QXH508" s="477"/>
      <c r="QXI508" s="477"/>
      <c r="QXJ508" s="477"/>
      <c r="QXK508" s="477"/>
      <c r="QXL508" s="477"/>
      <c r="QXM508" s="477"/>
      <c r="QXN508" s="477"/>
      <c r="QXO508" s="477"/>
      <c r="QXP508" s="477"/>
      <c r="QXQ508" s="477"/>
      <c r="QXR508" s="477"/>
      <c r="QXS508" s="477"/>
      <c r="QXT508" s="477"/>
      <c r="QXU508" s="477"/>
      <c r="QXV508" s="477"/>
      <c r="QXW508" s="477"/>
      <c r="QXX508" s="477"/>
      <c r="QXY508" s="477"/>
      <c r="QXZ508" s="477"/>
      <c r="QYA508" s="477"/>
      <c r="QYB508" s="477"/>
      <c r="QYC508" s="477"/>
      <c r="QYD508" s="477"/>
      <c r="QYE508" s="477"/>
      <c r="QYF508" s="477"/>
      <c r="QYG508" s="477"/>
      <c r="QYH508" s="477"/>
      <c r="QYI508" s="477"/>
      <c r="QYJ508" s="477"/>
      <c r="QYK508" s="477"/>
      <c r="QYL508" s="477"/>
      <c r="QYM508" s="477"/>
      <c r="QYN508" s="477"/>
      <c r="QYO508" s="477"/>
      <c r="QYP508" s="477"/>
      <c r="QYQ508" s="477"/>
      <c r="QYR508" s="477"/>
      <c r="QYS508" s="477"/>
      <c r="QYT508" s="477"/>
      <c r="QYU508" s="477"/>
      <c r="QYV508" s="477"/>
      <c r="QYW508" s="477"/>
      <c r="QYX508" s="477"/>
      <c r="QYY508" s="477"/>
      <c r="QYZ508" s="477"/>
      <c r="QZA508" s="477"/>
      <c r="QZB508" s="477"/>
      <c r="QZC508" s="477"/>
      <c r="QZD508" s="477"/>
      <c r="QZE508" s="477"/>
      <c r="QZF508" s="477"/>
      <c r="QZG508" s="477"/>
      <c r="QZH508" s="477"/>
      <c r="QZI508" s="477"/>
      <c r="QZJ508" s="477"/>
      <c r="QZK508" s="477"/>
      <c r="QZL508" s="477"/>
      <c r="QZM508" s="477"/>
      <c r="QZN508" s="477"/>
      <c r="QZO508" s="477"/>
      <c r="QZP508" s="477"/>
      <c r="QZQ508" s="477"/>
      <c r="QZR508" s="477"/>
      <c r="QZS508" s="477"/>
      <c r="QZT508" s="477"/>
      <c r="QZU508" s="477"/>
      <c r="QZV508" s="477"/>
      <c r="QZW508" s="477"/>
      <c r="QZX508" s="477"/>
      <c r="QZY508" s="477"/>
      <c r="QZZ508" s="477"/>
      <c r="RAA508" s="477"/>
      <c r="RAB508" s="477"/>
      <c r="RAC508" s="477"/>
      <c r="RAD508" s="477"/>
      <c r="RAE508" s="477"/>
      <c r="RAF508" s="477"/>
      <c r="RAG508" s="477"/>
      <c r="RAH508" s="477"/>
      <c r="RAI508" s="477"/>
      <c r="RAJ508" s="477"/>
      <c r="RAK508" s="477"/>
      <c r="RAL508" s="477"/>
      <c r="RAM508" s="477"/>
      <c r="RAN508" s="477"/>
      <c r="RAO508" s="477"/>
      <c r="RAP508" s="477"/>
      <c r="RAQ508" s="477"/>
      <c r="RAR508" s="477"/>
      <c r="RAS508" s="477"/>
      <c r="RAT508" s="477"/>
      <c r="RAU508" s="477"/>
      <c r="RAV508" s="477"/>
      <c r="RAW508" s="477"/>
      <c r="RAX508" s="477"/>
      <c r="RAY508" s="477"/>
      <c r="RAZ508" s="477"/>
      <c r="RBA508" s="477"/>
      <c r="RBB508" s="477"/>
      <c r="RBC508" s="477"/>
      <c r="RBD508" s="477"/>
      <c r="RBE508" s="477"/>
      <c r="RBF508" s="477"/>
      <c r="RBG508" s="477"/>
      <c r="RBH508" s="477"/>
      <c r="RBI508" s="477"/>
      <c r="RBJ508" s="477"/>
      <c r="RBK508" s="477"/>
      <c r="RBL508" s="477"/>
      <c r="RBM508" s="477"/>
      <c r="RBN508" s="477"/>
      <c r="RBO508" s="477"/>
      <c r="RBP508" s="477"/>
      <c r="RBQ508" s="477"/>
      <c r="RBR508" s="477"/>
      <c r="RBS508" s="477"/>
      <c r="RBT508" s="477"/>
      <c r="RBU508" s="477"/>
      <c r="RBV508" s="477"/>
      <c r="RBW508" s="477"/>
      <c r="RBX508" s="477"/>
      <c r="RBY508" s="477"/>
      <c r="RBZ508" s="477"/>
      <c r="RCA508" s="477"/>
      <c r="RCB508" s="477"/>
      <c r="RCC508" s="477"/>
      <c r="RCD508" s="477"/>
      <c r="RCE508" s="477"/>
      <c r="RCF508" s="477"/>
      <c r="RCG508" s="477"/>
      <c r="RCH508" s="477"/>
      <c r="RCI508" s="477"/>
      <c r="RCJ508" s="477"/>
      <c r="RCK508" s="477"/>
      <c r="RCL508" s="477"/>
      <c r="RCM508" s="477"/>
      <c r="RCN508" s="477"/>
      <c r="RCO508" s="477"/>
      <c r="RCP508" s="477"/>
      <c r="RCQ508" s="477"/>
      <c r="RCR508" s="477"/>
      <c r="RCS508" s="477"/>
      <c r="RCT508" s="477"/>
      <c r="RCU508" s="477"/>
      <c r="RCV508" s="477"/>
      <c r="RCW508" s="477"/>
      <c r="RCX508" s="477"/>
      <c r="RCY508" s="477"/>
      <c r="RCZ508" s="477"/>
      <c r="RDA508" s="477"/>
      <c r="RDB508" s="477"/>
      <c r="RDC508" s="477"/>
      <c r="RDD508" s="477"/>
      <c r="RDE508" s="477"/>
      <c r="RDF508" s="477"/>
      <c r="RDG508" s="477"/>
      <c r="RDH508" s="477"/>
      <c r="RDI508" s="477"/>
      <c r="RDJ508" s="477"/>
      <c r="RDK508" s="477"/>
      <c r="RDL508" s="477"/>
      <c r="RDM508" s="477"/>
      <c r="RDN508" s="477"/>
      <c r="RDO508" s="477"/>
      <c r="RDP508" s="477"/>
      <c r="RDQ508" s="477"/>
      <c r="RDR508" s="477"/>
      <c r="RDS508" s="477"/>
      <c r="RDT508" s="477"/>
      <c r="RDU508" s="477"/>
      <c r="RDV508" s="477"/>
      <c r="RDW508" s="477"/>
      <c r="RDX508" s="477"/>
      <c r="RDY508" s="477"/>
      <c r="RDZ508" s="477"/>
      <c r="REA508" s="477"/>
      <c r="REB508" s="477"/>
      <c r="REC508" s="477"/>
      <c r="RED508" s="477"/>
      <c r="REE508" s="477"/>
      <c r="REF508" s="477"/>
      <c r="REG508" s="477"/>
      <c r="REH508" s="477"/>
      <c r="REI508" s="477"/>
      <c r="REJ508" s="477"/>
      <c r="REK508" s="477"/>
      <c r="REL508" s="477"/>
      <c r="REM508" s="477"/>
      <c r="REN508" s="477"/>
      <c r="REO508" s="477"/>
      <c r="REP508" s="477"/>
      <c r="REQ508" s="477"/>
      <c r="RER508" s="477"/>
      <c r="RES508" s="477"/>
      <c r="RET508" s="477"/>
      <c r="REU508" s="477"/>
      <c r="REV508" s="477"/>
      <c r="REW508" s="477"/>
      <c r="REX508" s="477"/>
      <c r="REY508" s="477"/>
      <c r="REZ508" s="477"/>
      <c r="RFA508" s="477"/>
      <c r="RFB508" s="477"/>
      <c r="RFC508" s="477"/>
      <c r="RFD508" s="477"/>
      <c r="RFE508" s="477"/>
      <c r="RFF508" s="477"/>
      <c r="RFG508" s="477"/>
      <c r="RFH508" s="477"/>
      <c r="RFI508" s="477"/>
      <c r="RFJ508" s="477"/>
      <c r="RFK508" s="477"/>
      <c r="RFL508" s="477"/>
      <c r="RFM508" s="477"/>
      <c r="RFN508" s="477"/>
      <c r="RFO508" s="477"/>
      <c r="RFP508" s="477"/>
      <c r="RFQ508" s="477"/>
      <c r="RFR508" s="477"/>
      <c r="RFS508" s="477"/>
      <c r="RFT508" s="477"/>
      <c r="RFU508" s="477"/>
      <c r="RFV508" s="477"/>
      <c r="RFW508" s="477"/>
      <c r="RFX508" s="477"/>
      <c r="RFY508" s="477"/>
      <c r="RFZ508" s="477"/>
      <c r="RGA508" s="477"/>
      <c r="RGB508" s="477"/>
      <c r="RGC508" s="477"/>
      <c r="RGD508" s="477"/>
      <c r="RGE508" s="477"/>
      <c r="RGF508" s="477"/>
      <c r="RGG508" s="477"/>
      <c r="RGH508" s="477"/>
      <c r="RGI508" s="477"/>
      <c r="RGJ508" s="477"/>
      <c r="RGK508" s="477"/>
      <c r="RGL508" s="477"/>
      <c r="RGM508" s="477"/>
      <c r="RGN508" s="477"/>
      <c r="RGO508" s="477"/>
      <c r="RGP508" s="477"/>
      <c r="RGQ508" s="477"/>
      <c r="RGR508" s="477"/>
      <c r="RGS508" s="477"/>
      <c r="RGT508" s="477"/>
      <c r="RGU508" s="477"/>
      <c r="RGV508" s="477"/>
      <c r="RGW508" s="477"/>
      <c r="RGX508" s="477"/>
      <c r="RGY508" s="477"/>
      <c r="RGZ508" s="477"/>
      <c r="RHA508" s="477"/>
      <c r="RHB508" s="477"/>
      <c r="RHC508" s="477"/>
      <c r="RHD508" s="477"/>
      <c r="RHE508" s="477"/>
      <c r="RHF508" s="477"/>
      <c r="RHG508" s="477"/>
      <c r="RHH508" s="477"/>
      <c r="RHI508" s="477"/>
      <c r="RHJ508" s="477"/>
      <c r="RHK508" s="477"/>
      <c r="RHL508" s="477"/>
      <c r="RHM508" s="477"/>
      <c r="RHN508" s="477"/>
      <c r="RHO508" s="477"/>
      <c r="RHP508" s="477"/>
      <c r="RHQ508" s="477"/>
      <c r="RHR508" s="477"/>
      <c r="RHS508" s="477"/>
      <c r="RHT508" s="477"/>
      <c r="RHU508" s="477"/>
      <c r="RHV508" s="477"/>
      <c r="RHW508" s="477"/>
      <c r="RHX508" s="477"/>
      <c r="RHY508" s="477"/>
      <c r="RHZ508" s="477"/>
      <c r="RIA508" s="477"/>
      <c r="RIB508" s="477"/>
      <c r="RIC508" s="477"/>
      <c r="RID508" s="477"/>
      <c r="RIE508" s="477"/>
      <c r="RIF508" s="477"/>
      <c r="RIG508" s="477"/>
      <c r="RIH508" s="477"/>
      <c r="RII508" s="477"/>
      <c r="RIJ508" s="477"/>
      <c r="RIK508" s="477"/>
      <c r="RIL508" s="477"/>
      <c r="RIM508" s="477"/>
      <c r="RIN508" s="477"/>
      <c r="RIO508" s="477"/>
      <c r="RIP508" s="477"/>
      <c r="RIQ508" s="477"/>
      <c r="RIR508" s="477"/>
      <c r="RIS508" s="477"/>
      <c r="RIT508" s="477"/>
      <c r="RIU508" s="477"/>
      <c r="RIV508" s="477"/>
      <c r="RIW508" s="477"/>
      <c r="RIX508" s="477"/>
      <c r="RIY508" s="477"/>
      <c r="RIZ508" s="477"/>
      <c r="RJA508" s="477"/>
      <c r="RJB508" s="477"/>
      <c r="RJC508" s="477"/>
      <c r="RJD508" s="477"/>
      <c r="RJE508" s="477"/>
      <c r="RJF508" s="477"/>
      <c r="RJG508" s="477"/>
      <c r="RJH508" s="477"/>
      <c r="RJI508" s="477"/>
      <c r="RJJ508" s="477"/>
      <c r="RJK508" s="477"/>
      <c r="RJL508" s="477"/>
      <c r="RJM508" s="477"/>
      <c r="RJN508" s="477"/>
      <c r="RJO508" s="477"/>
      <c r="RJP508" s="477"/>
      <c r="RJQ508" s="477"/>
      <c r="RJR508" s="477"/>
      <c r="RJS508" s="477"/>
      <c r="RJT508" s="477"/>
      <c r="RJU508" s="477"/>
      <c r="RJV508" s="477"/>
      <c r="RJW508" s="477"/>
      <c r="RJX508" s="477"/>
      <c r="RJY508" s="477"/>
      <c r="RJZ508" s="477"/>
      <c r="RKA508" s="477"/>
      <c r="RKB508" s="477"/>
      <c r="RKC508" s="477"/>
      <c r="RKD508" s="477"/>
      <c r="RKE508" s="477"/>
      <c r="RKF508" s="477"/>
      <c r="RKG508" s="477"/>
      <c r="RKH508" s="477"/>
      <c r="RKI508" s="477"/>
      <c r="RKJ508" s="477"/>
      <c r="RKK508" s="477"/>
      <c r="RKL508" s="477"/>
      <c r="RKM508" s="477"/>
      <c r="RKN508" s="477"/>
      <c r="RKO508" s="477"/>
      <c r="RKP508" s="477"/>
      <c r="RKQ508" s="477"/>
      <c r="RKR508" s="477"/>
      <c r="RKS508" s="477"/>
      <c r="RKT508" s="477"/>
      <c r="RKU508" s="477"/>
      <c r="RKV508" s="477"/>
      <c r="RKW508" s="477"/>
      <c r="RKX508" s="477"/>
      <c r="RKY508" s="477"/>
      <c r="RKZ508" s="477"/>
      <c r="RLA508" s="477"/>
      <c r="RLB508" s="477"/>
      <c r="RLC508" s="477"/>
      <c r="RLD508" s="477"/>
      <c r="RLE508" s="477"/>
      <c r="RLF508" s="477"/>
      <c r="RLG508" s="477"/>
      <c r="RLH508" s="477"/>
      <c r="RLI508" s="477"/>
      <c r="RLJ508" s="477"/>
      <c r="RLK508" s="477"/>
      <c r="RLL508" s="477"/>
      <c r="RLM508" s="477"/>
      <c r="RLN508" s="477"/>
      <c r="RLO508" s="477"/>
      <c r="RLP508" s="477"/>
      <c r="RLQ508" s="477"/>
      <c r="RLR508" s="477"/>
      <c r="RLS508" s="477"/>
      <c r="RLT508" s="477"/>
      <c r="RLU508" s="477"/>
      <c r="RLV508" s="477"/>
      <c r="RLW508" s="477"/>
      <c r="RLX508" s="477"/>
      <c r="RLY508" s="477"/>
      <c r="RLZ508" s="477"/>
      <c r="RMA508" s="477"/>
      <c r="RMB508" s="477"/>
      <c r="RMC508" s="477"/>
      <c r="RMD508" s="477"/>
      <c r="RME508" s="477"/>
      <c r="RMF508" s="477"/>
      <c r="RMG508" s="477"/>
      <c r="RMH508" s="477"/>
      <c r="RMI508" s="477"/>
      <c r="RMJ508" s="477"/>
      <c r="RMK508" s="477"/>
      <c r="RML508" s="477"/>
      <c r="RMM508" s="477"/>
      <c r="RMN508" s="477"/>
      <c r="RMO508" s="477"/>
      <c r="RMP508" s="477"/>
      <c r="RMQ508" s="477"/>
      <c r="RMR508" s="477"/>
      <c r="RMS508" s="477"/>
      <c r="RMT508" s="477"/>
      <c r="RMU508" s="477"/>
      <c r="RMV508" s="477"/>
      <c r="RMW508" s="477"/>
      <c r="RMX508" s="477"/>
      <c r="RMY508" s="477"/>
      <c r="RMZ508" s="477"/>
      <c r="RNA508" s="477"/>
      <c r="RNB508" s="477"/>
      <c r="RNC508" s="477"/>
      <c r="RND508" s="477"/>
      <c r="RNE508" s="477"/>
      <c r="RNF508" s="477"/>
      <c r="RNG508" s="477"/>
      <c r="RNH508" s="477"/>
      <c r="RNI508" s="477"/>
      <c r="RNJ508" s="477"/>
      <c r="RNK508" s="477"/>
      <c r="RNL508" s="477"/>
      <c r="RNM508" s="477"/>
      <c r="RNN508" s="477"/>
      <c r="RNO508" s="477"/>
      <c r="RNP508" s="477"/>
      <c r="RNQ508" s="477"/>
      <c r="RNR508" s="477"/>
      <c r="RNS508" s="477"/>
      <c r="RNT508" s="477"/>
      <c r="RNU508" s="477"/>
      <c r="RNV508" s="477"/>
      <c r="RNW508" s="477"/>
      <c r="RNX508" s="477"/>
      <c r="RNY508" s="477"/>
      <c r="RNZ508" s="477"/>
      <c r="ROA508" s="477"/>
      <c r="ROB508" s="477"/>
      <c r="ROC508" s="477"/>
      <c r="ROD508" s="477"/>
      <c r="ROE508" s="477"/>
      <c r="ROF508" s="477"/>
      <c r="ROG508" s="477"/>
      <c r="ROH508" s="477"/>
      <c r="ROI508" s="477"/>
      <c r="ROJ508" s="477"/>
      <c r="ROK508" s="477"/>
      <c r="ROL508" s="477"/>
      <c r="ROM508" s="477"/>
      <c r="RON508" s="477"/>
      <c r="ROO508" s="477"/>
      <c r="ROP508" s="477"/>
      <c r="ROQ508" s="477"/>
      <c r="ROR508" s="477"/>
      <c r="ROS508" s="477"/>
      <c r="ROT508" s="477"/>
      <c r="ROU508" s="477"/>
      <c r="ROV508" s="477"/>
      <c r="ROW508" s="477"/>
      <c r="ROX508" s="477"/>
      <c r="ROY508" s="477"/>
      <c r="ROZ508" s="477"/>
      <c r="RPA508" s="477"/>
      <c r="RPB508" s="477"/>
      <c r="RPC508" s="477"/>
      <c r="RPD508" s="477"/>
      <c r="RPE508" s="477"/>
      <c r="RPF508" s="477"/>
      <c r="RPG508" s="477"/>
      <c r="RPH508" s="477"/>
      <c r="RPI508" s="477"/>
      <c r="RPJ508" s="477"/>
      <c r="RPK508" s="477"/>
      <c r="RPL508" s="477"/>
      <c r="RPM508" s="477"/>
      <c r="RPN508" s="477"/>
      <c r="RPO508" s="477"/>
      <c r="RPP508" s="477"/>
      <c r="RPQ508" s="477"/>
      <c r="RPR508" s="477"/>
      <c r="RPS508" s="477"/>
      <c r="RPT508" s="477"/>
      <c r="RPU508" s="477"/>
      <c r="RPV508" s="477"/>
      <c r="RPW508" s="477"/>
      <c r="RPX508" s="477"/>
      <c r="RPY508" s="477"/>
      <c r="RPZ508" s="477"/>
      <c r="RQA508" s="477"/>
      <c r="RQB508" s="477"/>
      <c r="RQC508" s="477"/>
      <c r="RQD508" s="477"/>
      <c r="RQE508" s="477"/>
      <c r="RQF508" s="477"/>
      <c r="RQG508" s="477"/>
      <c r="RQH508" s="477"/>
      <c r="RQI508" s="477"/>
      <c r="RQJ508" s="477"/>
      <c r="RQK508" s="477"/>
      <c r="RQL508" s="477"/>
      <c r="RQM508" s="477"/>
      <c r="RQN508" s="477"/>
      <c r="RQO508" s="477"/>
      <c r="RQP508" s="477"/>
      <c r="RQQ508" s="477"/>
      <c r="RQR508" s="477"/>
      <c r="RQS508" s="477"/>
      <c r="RQT508" s="477"/>
      <c r="RQU508" s="477"/>
      <c r="RQV508" s="477"/>
      <c r="RQW508" s="477"/>
      <c r="RQX508" s="477"/>
      <c r="RQY508" s="477"/>
      <c r="RQZ508" s="477"/>
      <c r="RRA508" s="477"/>
      <c r="RRB508" s="477"/>
      <c r="RRC508" s="477"/>
      <c r="RRD508" s="477"/>
      <c r="RRE508" s="477"/>
      <c r="RRF508" s="477"/>
      <c r="RRG508" s="477"/>
      <c r="RRH508" s="477"/>
      <c r="RRI508" s="477"/>
      <c r="RRJ508" s="477"/>
      <c r="RRK508" s="477"/>
      <c r="RRL508" s="477"/>
      <c r="RRM508" s="477"/>
      <c r="RRN508" s="477"/>
      <c r="RRO508" s="477"/>
      <c r="RRP508" s="477"/>
      <c r="RRQ508" s="477"/>
      <c r="RRR508" s="477"/>
      <c r="RRS508" s="477"/>
      <c r="RRT508" s="477"/>
      <c r="RRU508" s="477"/>
      <c r="RRV508" s="477"/>
      <c r="RRW508" s="477"/>
      <c r="RRX508" s="477"/>
      <c r="RRY508" s="477"/>
      <c r="RRZ508" s="477"/>
      <c r="RSA508" s="477"/>
      <c r="RSB508" s="477"/>
      <c r="RSC508" s="477"/>
      <c r="RSD508" s="477"/>
      <c r="RSE508" s="477"/>
      <c r="RSF508" s="477"/>
      <c r="RSG508" s="477"/>
      <c r="RSH508" s="477"/>
      <c r="RSI508" s="477"/>
      <c r="RSJ508" s="477"/>
      <c r="RSK508" s="477"/>
      <c r="RSL508" s="477"/>
      <c r="RSM508" s="477"/>
      <c r="RSN508" s="477"/>
      <c r="RSO508" s="477"/>
      <c r="RSP508" s="477"/>
      <c r="RSQ508" s="477"/>
      <c r="RSR508" s="477"/>
      <c r="RSS508" s="477"/>
      <c r="RST508" s="477"/>
      <c r="RSU508" s="477"/>
      <c r="RSV508" s="477"/>
      <c r="RSW508" s="477"/>
      <c r="RSX508" s="477"/>
      <c r="RSY508" s="477"/>
      <c r="RSZ508" s="477"/>
      <c r="RTA508" s="477"/>
      <c r="RTB508" s="477"/>
      <c r="RTC508" s="477"/>
      <c r="RTD508" s="477"/>
      <c r="RTE508" s="477"/>
      <c r="RTF508" s="477"/>
      <c r="RTG508" s="477"/>
      <c r="RTH508" s="477"/>
      <c r="RTI508" s="477"/>
      <c r="RTJ508" s="477"/>
      <c r="RTK508" s="477"/>
      <c r="RTL508" s="477"/>
      <c r="RTM508" s="477"/>
      <c r="RTN508" s="477"/>
      <c r="RTO508" s="477"/>
      <c r="RTP508" s="477"/>
      <c r="RTQ508" s="477"/>
      <c r="RTR508" s="477"/>
      <c r="RTS508" s="477"/>
      <c r="RTT508" s="477"/>
      <c r="RTU508" s="477"/>
      <c r="RTV508" s="477"/>
      <c r="RTW508" s="477"/>
      <c r="RTX508" s="477"/>
      <c r="RTY508" s="477"/>
      <c r="RTZ508" s="477"/>
      <c r="RUA508" s="477"/>
      <c r="RUB508" s="477"/>
      <c r="RUC508" s="477"/>
      <c r="RUD508" s="477"/>
      <c r="RUE508" s="477"/>
      <c r="RUF508" s="477"/>
      <c r="RUG508" s="477"/>
      <c r="RUH508" s="477"/>
      <c r="RUI508" s="477"/>
      <c r="RUJ508" s="477"/>
      <c r="RUK508" s="477"/>
      <c r="RUL508" s="477"/>
      <c r="RUM508" s="477"/>
      <c r="RUN508" s="477"/>
      <c r="RUO508" s="477"/>
      <c r="RUP508" s="477"/>
      <c r="RUQ508" s="477"/>
      <c r="RUR508" s="477"/>
      <c r="RUS508" s="477"/>
      <c r="RUT508" s="477"/>
      <c r="RUU508" s="477"/>
      <c r="RUV508" s="477"/>
      <c r="RUW508" s="477"/>
      <c r="RUX508" s="477"/>
      <c r="RUY508" s="477"/>
      <c r="RUZ508" s="477"/>
      <c r="RVA508" s="477"/>
      <c r="RVB508" s="477"/>
      <c r="RVC508" s="477"/>
      <c r="RVD508" s="477"/>
      <c r="RVE508" s="477"/>
      <c r="RVF508" s="477"/>
      <c r="RVG508" s="477"/>
      <c r="RVH508" s="477"/>
      <c r="RVI508" s="477"/>
      <c r="RVJ508" s="477"/>
      <c r="RVK508" s="477"/>
      <c r="RVL508" s="477"/>
      <c r="RVM508" s="477"/>
      <c r="RVN508" s="477"/>
      <c r="RVO508" s="477"/>
      <c r="RVP508" s="477"/>
      <c r="RVQ508" s="477"/>
      <c r="RVR508" s="477"/>
      <c r="RVS508" s="477"/>
      <c r="RVT508" s="477"/>
      <c r="RVU508" s="477"/>
      <c r="RVV508" s="477"/>
      <c r="RVW508" s="477"/>
      <c r="RVX508" s="477"/>
      <c r="RVY508" s="477"/>
      <c r="RVZ508" s="477"/>
      <c r="RWA508" s="477"/>
      <c r="RWB508" s="477"/>
      <c r="RWC508" s="477"/>
      <c r="RWD508" s="477"/>
      <c r="RWE508" s="477"/>
      <c r="RWF508" s="477"/>
      <c r="RWG508" s="477"/>
      <c r="RWH508" s="477"/>
      <c r="RWI508" s="477"/>
      <c r="RWJ508" s="477"/>
      <c r="RWK508" s="477"/>
      <c r="RWL508" s="477"/>
      <c r="RWM508" s="477"/>
      <c r="RWN508" s="477"/>
      <c r="RWO508" s="477"/>
      <c r="RWP508" s="477"/>
      <c r="RWQ508" s="477"/>
      <c r="RWR508" s="477"/>
      <c r="RWS508" s="477"/>
      <c r="RWT508" s="477"/>
      <c r="RWU508" s="477"/>
      <c r="RWV508" s="477"/>
      <c r="RWW508" s="477"/>
      <c r="RWX508" s="477"/>
      <c r="RWY508" s="477"/>
      <c r="RWZ508" s="477"/>
      <c r="RXA508" s="477"/>
      <c r="RXB508" s="477"/>
      <c r="RXC508" s="477"/>
      <c r="RXD508" s="477"/>
      <c r="RXE508" s="477"/>
      <c r="RXF508" s="477"/>
      <c r="RXG508" s="477"/>
      <c r="RXH508" s="477"/>
      <c r="RXI508" s="477"/>
      <c r="RXJ508" s="477"/>
      <c r="RXK508" s="477"/>
      <c r="RXL508" s="477"/>
      <c r="RXM508" s="477"/>
      <c r="RXN508" s="477"/>
      <c r="RXO508" s="477"/>
      <c r="RXP508" s="477"/>
      <c r="RXQ508" s="477"/>
      <c r="RXR508" s="477"/>
      <c r="RXS508" s="477"/>
      <c r="RXT508" s="477"/>
      <c r="RXU508" s="477"/>
      <c r="RXV508" s="477"/>
      <c r="RXW508" s="477"/>
      <c r="RXX508" s="477"/>
      <c r="RXY508" s="477"/>
      <c r="RXZ508" s="477"/>
      <c r="RYA508" s="477"/>
      <c r="RYB508" s="477"/>
      <c r="RYC508" s="477"/>
      <c r="RYD508" s="477"/>
      <c r="RYE508" s="477"/>
      <c r="RYF508" s="477"/>
      <c r="RYG508" s="477"/>
      <c r="RYH508" s="477"/>
      <c r="RYI508" s="477"/>
      <c r="RYJ508" s="477"/>
      <c r="RYK508" s="477"/>
      <c r="RYL508" s="477"/>
      <c r="RYM508" s="477"/>
      <c r="RYN508" s="477"/>
      <c r="RYO508" s="477"/>
      <c r="RYP508" s="477"/>
      <c r="RYQ508" s="477"/>
      <c r="RYR508" s="477"/>
      <c r="RYS508" s="477"/>
      <c r="RYT508" s="477"/>
      <c r="RYU508" s="477"/>
      <c r="RYV508" s="477"/>
      <c r="RYW508" s="477"/>
      <c r="RYX508" s="477"/>
      <c r="RYY508" s="477"/>
      <c r="RYZ508" s="477"/>
      <c r="RZA508" s="477"/>
      <c r="RZB508" s="477"/>
      <c r="RZC508" s="477"/>
      <c r="RZD508" s="477"/>
      <c r="RZE508" s="477"/>
      <c r="RZF508" s="477"/>
      <c r="RZG508" s="477"/>
      <c r="RZH508" s="477"/>
      <c r="RZI508" s="477"/>
      <c r="RZJ508" s="477"/>
      <c r="RZK508" s="477"/>
      <c r="RZL508" s="477"/>
      <c r="RZM508" s="477"/>
      <c r="RZN508" s="477"/>
      <c r="RZO508" s="477"/>
      <c r="RZP508" s="477"/>
      <c r="RZQ508" s="477"/>
      <c r="RZR508" s="477"/>
      <c r="RZS508" s="477"/>
      <c r="RZT508" s="477"/>
      <c r="RZU508" s="477"/>
      <c r="RZV508" s="477"/>
      <c r="RZW508" s="477"/>
      <c r="RZX508" s="477"/>
      <c r="RZY508" s="477"/>
      <c r="RZZ508" s="477"/>
      <c r="SAA508" s="477"/>
      <c r="SAB508" s="477"/>
      <c r="SAC508" s="477"/>
      <c r="SAD508" s="477"/>
      <c r="SAE508" s="477"/>
      <c r="SAF508" s="477"/>
      <c r="SAG508" s="477"/>
      <c r="SAH508" s="477"/>
      <c r="SAI508" s="477"/>
      <c r="SAJ508" s="477"/>
      <c r="SAK508" s="477"/>
      <c r="SAL508" s="477"/>
      <c r="SAM508" s="477"/>
      <c r="SAN508" s="477"/>
      <c r="SAO508" s="477"/>
      <c r="SAP508" s="477"/>
      <c r="SAQ508" s="477"/>
      <c r="SAR508" s="477"/>
      <c r="SAS508" s="477"/>
      <c r="SAT508" s="477"/>
      <c r="SAU508" s="477"/>
      <c r="SAV508" s="477"/>
      <c r="SAW508" s="477"/>
      <c r="SAX508" s="477"/>
      <c r="SAY508" s="477"/>
      <c r="SAZ508" s="477"/>
      <c r="SBA508" s="477"/>
      <c r="SBB508" s="477"/>
      <c r="SBC508" s="477"/>
      <c r="SBD508" s="477"/>
      <c r="SBE508" s="477"/>
      <c r="SBF508" s="477"/>
      <c r="SBG508" s="477"/>
      <c r="SBH508" s="477"/>
      <c r="SBI508" s="477"/>
      <c r="SBJ508" s="477"/>
      <c r="SBK508" s="477"/>
      <c r="SBL508" s="477"/>
      <c r="SBM508" s="477"/>
      <c r="SBN508" s="477"/>
      <c r="SBO508" s="477"/>
      <c r="SBP508" s="477"/>
      <c r="SBQ508" s="477"/>
      <c r="SBR508" s="477"/>
      <c r="SBS508" s="477"/>
      <c r="SBT508" s="477"/>
      <c r="SBU508" s="477"/>
      <c r="SBV508" s="477"/>
      <c r="SBW508" s="477"/>
      <c r="SBX508" s="477"/>
      <c r="SBY508" s="477"/>
      <c r="SBZ508" s="477"/>
      <c r="SCA508" s="477"/>
      <c r="SCB508" s="477"/>
      <c r="SCC508" s="477"/>
      <c r="SCD508" s="477"/>
      <c r="SCE508" s="477"/>
      <c r="SCF508" s="477"/>
      <c r="SCG508" s="477"/>
      <c r="SCH508" s="477"/>
      <c r="SCI508" s="477"/>
      <c r="SCJ508" s="477"/>
      <c r="SCK508" s="477"/>
      <c r="SCL508" s="477"/>
      <c r="SCM508" s="477"/>
      <c r="SCN508" s="477"/>
      <c r="SCO508" s="477"/>
      <c r="SCP508" s="477"/>
      <c r="SCQ508" s="477"/>
      <c r="SCR508" s="477"/>
      <c r="SCS508" s="477"/>
      <c r="SCT508" s="477"/>
      <c r="SCU508" s="477"/>
      <c r="SCV508" s="477"/>
      <c r="SCW508" s="477"/>
      <c r="SCX508" s="477"/>
      <c r="SCY508" s="477"/>
      <c r="SCZ508" s="477"/>
      <c r="SDA508" s="477"/>
      <c r="SDB508" s="477"/>
      <c r="SDC508" s="477"/>
      <c r="SDD508" s="477"/>
      <c r="SDE508" s="477"/>
      <c r="SDF508" s="477"/>
      <c r="SDG508" s="477"/>
      <c r="SDH508" s="477"/>
      <c r="SDI508" s="477"/>
      <c r="SDJ508" s="477"/>
      <c r="SDK508" s="477"/>
      <c r="SDL508" s="477"/>
      <c r="SDM508" s="477"/>
      <c r="SDN508" s="477"/>
      <c r="SDO508" s="477"/>
      <c r="SDP508" s="477"/>
      <c r="SDQ508" s="477"/>
      <c r="SDR508" s="477"/>
      <c r="SDS508" s="477"/>
      <c r="SDT508" s="477"/>
      <c r="SDU508" s="477"/>
      <c r="SDV508" s="477"/>
      <c r="SDW508" s="477"/>
      <c r="SDX508" s="477"/>
      <c r="SDY508" s="477"/>
      <c r="SDZ508" s="477"/>
      <c r="SEA508" s="477"/>
      <c r="SEB508" s="477"/>
      <c r="SEC508" s="477"/>
      <c r="SED508" s="477"/>
      <c r="SEE508" s="477"/>
      <c r="SEF508" s="477"/>
      <c r="SEG508" s="477"/>
      <c r="SEH508" s="477"/>
      <c r="SEI508" s="477"/>
      <c r="SEJ508" s="477"/>
      <c r="SEK508" s="477"/>
      <c r="SEL508" s="477"/>
      <c r="SEM508" s="477"/>
      <c r="SEN508" s="477"/>
      <c r="SEO508" s="477"/>
      <c r="SEP508" s="477"/>
      <c r="SEQ508" s="477"/>
      <c r="SER508" s="477"/>
      <c r="SES508" s="477"/>
      <c r="SET508" s="477"/>
      <c r="SEU508" s="477"/>
      <c r="SEV508" s="477"/>
      <c r="SEW508" s="477"/>
      <c r="SEX508" s="477"/>
      <c r="SEY508" s="477"/>
      <c r="SEZ508" s="477"/>
      <c r="SFA508" s="477"/>
      <c r="SFB508" s="477"/>
      <c r="SFC508" s="477"/>
      <c r="SFD508" s="477"/>
      <c r="SFE508" s="477"/>
      <c r="SFF508" s="477"/>
      <c r="SFG508" s="477"/>
      <c r="SFH508" s="477"/>
      <c r="SFI508" s="477"/>
      <c r="SFJ508" s="477"/>
      <c r="SFK508" s="477"/>
      <c r="SFL508" s="477"/>
      <c r="SFM508" s="477"/>
      <c r="SFN508" s="477"/>
      <c r="SFO508" s="477"/>
      <c r="SFP508" s="477"/>
      <c r="SFQ508" s="477"/>
      <c r="SFR508" s="477"/>
      <c r="SFS508" s="477"/>
      <c r="SFT508" s="477"/>
      <c r="SFU508" s="477"/>
      <c r="SFV508" s="477"/>
      <c r="SFW508" s="477"/>
      <c r="SFX508" s="477"/>
      <c r="SFY508" s="477"/>
      <c r="SFZ508" s="477"/>
      <c r="SGA508" s="477"/>
      <c r="SGB508" s="477"/>
      <c r="SGC508" s="477"/>
      <c r="SGD508" s="477"/>
      <c r="SGE508" s="477"/>
      <c r="SGF508" s="477"/>
      <c r="SGG508" s="477"/>
      <c r="SGH508" s="477"/>
      <c r="SGI508" s="477"/>
      <c r="SGJ508" s="477"/>
      <c r="SGK508" s="477"/>
      <c r="SGL508" s="477"/>
      <c r="SGM508" s="477"/>
      <c r="SGN508" s="477"/>
      <c r="SGO508" s="477"/>
      <c r="SGP508" s="477"/>
      <c r="SGQ508" s="477"/>
      <c r="SGR508" s="477"/>
      <c r="SGS508" s="477"/>
      <c r="SGT508" s="477"/>
      <c r="SGU508" s="477"/>
      <c r="SGV508" s="477"/>
      <c r="SGW508" s="477"/>
      <c r="SGX508" s="477"/>
      <c r="SGY508" s="477"/>
      <c r="SGZ508" s="477"/>
      <c r="SHA508" s="477"/>
      <c r="SHB508" s="477"/>
      <c r="SHC508" s="477"/>
      <c r="SHD508" s="477"/>
      <c r="SHE508" s="477"/>
      <c r="SHF508" s="477"/>
      <c r="SHG508" s="477"/>
      <c r="SHH508" s="477"/>
      <c r="SHI508" s="477"/>
      <c r="SHJ508" s="477"/>
      <c r="SHK508" s="477"/>
      <c r="SHL508" s="477"/>
      <c r="SHM508" s="477"/>
      <c r="SHN508" s="477"/>
      <c r="SHO508" s="477"/>
      <c r="SHP508" s="477"/>
      <c r="SHQ508" s="477"/>
      <c r="SHR508" s="477"/>
      <c r="SHS508" s="477"/>
      <c r="SHT508" s="477"/>
      <c r="SHU508" s="477"/>
      <c r="SHV508" s="477"/>
      <c r="SHW508" s="477"/>
      <c r="SHX508" s="477"/>
      <c r="SHY508" s="477"/>
      <c r="SHZ508" s="477"/>
      <c r="SIA508" s="477"/>
      <c r="SIB508" s="477"/>
      <c r="SIC508" s="477"/>
      <c r="SID508" s="477"/>
      <c r="SIE508" s="477"/>
      <c r="SIF508" s="477"/>
      <c r="SIG508" s="477"/>
      <c r="SIH508" s="477"/>
      <c r="SII508" s="477"/>
      <c r="SIJ508" s="477"/>
      <c r="SIK508" s="477"/>
      <c r="SIL508" s="477"/>
      <c r="SIM508" s="477"/>
      <c r="SIN508" s="477"/>
      <c r="SIO508" s="477"/>
      <c r="SIP508" s="477"/>
      <c r="SIQ508" s="477"/>
      <c r="SIR508" s="477"/>
      <c r="SIS508" s="477"/>
      <c r="SIT508" s="477"/>
      <c r="SIU508" s="477"/>
      <c r="SIV508" s="477"/>
      <c r="SIW508" s="477"/>
      <c r="SIX508" s="477"/>
      <c r="SIY508" s="477"/>
      <c r="SIZ508" s="477"/>
      <c r="SJA508" s="477"/>
      <c r="SJB508" s="477"/>
      <c r="SJC508" s="477"/>
      <c r="SJD508" s="477"/>
      <c r="SJE508" s="477"/>
      <c r="SJF508" s="477"/>
      <c r="SJG508" s="477"/>
      <c r="SJH508" s="477"/>
      <c r="SJI508" s="477"/>
      <c r="SJJ508" s="477"/>
      <c r="SJK508" s="477"/>
      <c r="SJL508" s="477"/>
      <c r="SJM508" s="477"/>
      <c r="SJN508" s="477"/>
      <c r="SJO508" s="477"/>
      <c r="SJP508" s="477"/>
      <c r="SJQ508" s="477"/>
      <c r="SJR508" s="477"/>
      <c r="SJS508" s="477"/>
      <c r="SJT508" s="477"/>
      <c r="SJU508" s="477"/>
      <c r="SJV508" s="477"/>
      <c r="SJW508" s="477"/>
      <c r="SJX508" s="477"/>
      <c r="SJY508" s="477"/>
      <c r="SJZ508" s="477"/>
      <c r="SKA508" s="477"/>
      <c r="SKB508" s="477"/>
      <c r="SKC508" s="477"/>
      <c r="SKD508" s="477"/>
      <c r="SKE508" s="477"/>
      <c r="SKF508" s="477"/>
      <c r="SKG508" s="477"/>
      <c r="SKH508" s="477"/>
      <c r="SKI508" s="477"/>
      <c r="SKJ508" s="477"/>
      <c r="SKK508" s="477"/>
      <c r="SKL508" s="477"/>
      <c r="SKM508" s="477"/>
      <c r="SKN508" s="477"/>
      <c r="SKO508" s="477"/>
      <c r="SKP508" s="477"/>
      <c r="SKQ508" s="477"/>
      <c r="SKR508" s="477"/>
      <c r="SKS508" s="477"/>
      <c r="SKT508" s="477"/>
      <c r="SKU508" s="477"/>
      <c r="SKV508" s="477"/>
      <c r="SKW508" s="477"/>
      <c r="SKX508" s="477"/>
      <c r="SKY508" s="477"/>
      <c r="SKZ508" s="477"/>
      <c r="SLA508" s="477"/>
      <c r="SLB508" s="477"/>
      <c r="SLC508" s="477"/>
      <c r="SLD508" s="477"/>
      <c r="SLE508" s="477"/>
      <c r="SLF508" s="477"/>
      <c r="SLG508" s="477"/>
      <c r="SLH508" s="477"/>
      <c r="SLI508" s="477"/>
      <c r="SLJ508" s="477"/>
      <c r="SLK508" s="477"/>
      <c r="SLL508" s="477"/>
      <c r="SLM508" s="477"/>
      <c r="SLN508" s="477"/>
      <c r="SLO508" s="477"/>
      <c r="SLP508" s="477"/>
      <c r="SLQ508" s="477"/>
      <c r="SLR508" s="477"/>
      <c r="SLS508" s="477"/>
      <c r="SLT508" s="477"/>
      <c r="SLU508" s="477"/>
      <c r="SLV508" s="477"/>
      <c r="SLW508" s="477"/>
      <c r="SLX508" s="477"/>
      <c r="SLY508" s="477"/>
      <c r="SLZ508" s="477"/>
      <c r="SMA508" s="477"/>
      <c r="SMB508" s="477"/>
      <c r="SMC508" s="477"/>
      <c r="SMD508" s="477"/>
      <c r="SME508" s="477"/>
      <c r="SMF508" s="477"/>
      <c r="SMG508" s="477"/>
      <c r="SMH508" s="477"/>
      <c r="SMI508" s="477"/>
      <c r="SMJ508" s="477"/>
      <c r="SMK508" s="477"/>
      <c r="SML508" s="477"/>
      <c r="SMM508" s="477"/>
      <c r="SMN508" s="477"/>
      <c r="SMO508" s="477"/>
      <c r="SMP508" s="477"/>
      <c r="SMQ508" s="477"/>
      <c r="SMR508" s="477"/>
      <c r="SMS508" s="477"/>
      <c r="SMT508" s="477"/>
      <c r="SMU508" s="477"/>
      <c r="SMV508" s="477"/>
      <c r="SMW508" s="477"/>
      <c r="SMX508" s="477"/>
      <c r="SMY508" s="477"/>
      <c r="SMZ508" s="477"/>
      <c r="SNA508" s="477"/>
      <c r="SNB508" s="477"/>
      <c r="SNC508" s="477"/>
      <c r="SND508" s="477"/>
      <c r="SNE508" s="477"/>
      <c r="SNF508" s="477"/>
      <c r="SNG508" s="477"/>
      <c r="SNH508" s="477"/>
      <c r="SNI508" s="477"/>
      <c r="SNJ508" s="477"/>
      <c r="SNK508" s="477"/>
      <c r="SNL508" s="477"/>
      <c r="SNM508" s="477"/>
      <c r="SNN508" s="477"/>
      <c r="SNO508" s="477"/>
      <c r="SNP508" s="477"/>
      <c r="SNQ508" s="477"/>
      <c r="SNR508" s="477"/>
      <c r="SNS508" s="477"/>
      <c r="SNT508" s="477"/>
      <c r="SNU508" s="477"/>
      <c r="SNV508" s="477"/>
      <c r="SNW508" s="477"/>
      <c r="SNX508" s="477"/>
      <c r="SNY508" s="477"/>
      <c r="SNZ508" s="477"/>
      <c r="SOA508" s="477"/>
      <c r="SOB508" s="477"/>
      <c r="SOC508" s="477"/>
      <c r="SOD508" s="477"/>
      <c r="SOE508" s="477"/>
      <c r="SOF508" s="477"/>
      <c r="SOG508" s="477"/>
      <c r="SOH508" s="477"/>
      <c r="SOI508" s="477"/>
      <c r="SOJ508" s="477"/>
      <c r="SOK508" s="477"/>
      <c r="SOL508" s="477"/>
      <c r="SOM508" s="477"/>
      <c r="SON508" s="477"/>
      <c r="SOO508" s="477"/>
      <c r="SOP508" s="477"/>
      <c r="SOQ508" s="477"/>
      <c r="SOR508" s="477"/>
      <c r="SOS508" s="477"/>
      <c r="SOT508" s="477"/>
      <c r="SOU508" s="477"/>
      <c r="SOV508" s="477"/>
      <c r="SOW508" s="477"/>
      <c r="SOX508" s="477"/>
      <c r="SOY508" s="477"/>
      <c r="SOZ508" s="477"/>
      <c r="SPA508" s="477"/>
      <c r="SPB508" s="477"/>
      <c r="SPC508" s="477"/>
      <c r="SPD508" s="477"/>
      <c r="SPE508" s="477"/>
      <c r="SPF508" s="477"/>
      <c r="SPG508" s="477"/>
      <c r="SPH508" s="477"/>
      <c r="SPI508" s="477"/>
      <c r="SPJ508" s="477"/>
      <c r="SPK508" s="477"/>
      <c r="SPL508" s="477"/>
      <c r="SPM508" s="477"/>
      <c r="SPN508" s="477"/>
      <c r="SPO508" s="477"/>
      <c r="SPP508" s="477"/>
      <c r="SPQ508" s="477"/>
      <c r="SPR508" s="477"/>
      <c r="SPS508" s="477"/>
      <c r="SPT508" s="477"/>
      <c r="SPU508" s="477"/>
      <c r="SPV508" s="477"/>
      <c r="SPW508" s="477"/>
      <c r="SPX508" s="477"/>
      <c r="SPY508" s="477"/>
      <c r="SPZ508" s="477"/>
      <c r="SQA508" s="477"/>
      <c r="SQB508" s="477"/>
      <c r="SQC508" s="477"/>
      <c r="SQD508" s="477"/>
      <c r="SQE508" s="477"/>
      <c r="SQF508" s="477"/>
      <c r="SQG508" s="477"/>
      <c r="SQH508" s="477"/>
      <c r="SQI508" s="477"/>
      <c r="SQJ508" s="477"/>
      <c r="SQK508" s="477"/>
      <c r="SQL508" s="477"/>
      <c r="SQM508" s="477"/>
      <c r="SQN508" s="477"/>
      <c r="SQO508" s="477"/>
      <c r="SQP508" s="477"/>
      <c r="SQQ508" s="477"/>
      <c r="SQR508" s="477"/>
      <c r="SQS508" s="477"/>
      <c r="SQT508" s="477"/>
      <c r="SQU508" s="477"/>
      <c r="SQV508" s="477"/>
      <c r="SQW508" s="477"/>
      <c r="SQX508" s="477"/>
      <c r="SQY508" s="477"/>
      <c r="SQZ508" s="477"/>
      <c r="SRA508" s="477"/>
      <c r="SRB508" s="477"/>
      <c r="SRC508" s="477"/>
      <c r="SRD508" s="477"/>
      <c r="SRE508" s="477"/>
      <c r="SRF508" s="477"/>
      <c r="SRG508" s="477"/>
      <c r="SRH508" s="477"/>
      <c r="SRI508" s="477"/>
      <c r="SRJ508" s="477"/>
      <c r="SRK508" s="477"/>
      <c r="SRL508" s="477"/>
      <c r="SRM508" s="477"/>
      <c r="SRN508" s="477"/>
      <c r="SRO508" s="477"/>
      <c r="SRP508" s="477"/>
      <c r="SRQ508" s="477"/>
      <c r="SRR508" s="477"/>
      <c r="SRS508" s="477"/>
      <c r="SRT508" s="477"/>
      <c r="SRU508" s="477"/>
      <c r="SRV508" s="477"/>
      <c r="SRW508" s="477"/>
      <c r="SRX508" s="477"/>
      <c r="SRY508" s="477"/>
      <c r="SRZ508" s="477"/>
      <c r="SSA508" s="477"/>
      <c r="SSB508" s="477"/>
      <c r="SSC508" s="477"/>
      <c r="SSD508" s="477"/>
      <c r="SSE508" s="477"/>
      <c r="SSF508" s="477"/>
      <c r="SSG508" s="477"/>
      <c r="SSH508" s="477"/>
      <c r="SSI508" s="477"/>
      <c r="SSJ508" s="477"/>
      <c r="SSK508" s="477"/>
      <c r="SSL508" s="477"/>
      <c r="SSM508" s="477"/>
      <c r="SSN508" s="477"/>
      <c r="SSO508" s="477"/>
      <c r="SSP508" s="477"/>
      <c r="SSQ508" s="477"/>
      <c r="SSR508" s="477"/>
      <c r="SSS508" s="477"/>
      <c r="SST508" s="477"/>
      <c r="SSU508" s="477"/>
      <c r="SSV508" s="477"/>
      <c r="SSW508" s="477"/>
      <c r="SSX508" s="477"/>
      <c r="SSY508" s="477"/>
      <c r="SSZ508" s="477"/>
      <c r="STA508" s="477"/>
      <c r="STB508" s="477"/>
      <c r="STC508" s="477"/>
      <c r="STD508" s="477"/>
      <c r="STE508" s="477"/>
      <c r="STF508" s="477"/>
      <c r="STG508" s="477"/>
      <c r="STH508" s="477"/>
      <c r="STI508" s="477"/>
      <c r="STJ508" s="477"/>
      <c r="STK508" s="477"/>
      <c r="STL508" s="477"/>
      <c r="STM508" s="477"/>
      <c r="STN508" s="477"/>
      <c r="STO508" s="477"/>
      <c r="STP508" s="477"/>
      <c r="STQ508" s="477"/>
      <c r="STR508" s="477"/>
      <c r="STS508" s="477"/>
      <c r="STT508" s="477"/>
      <c r="STU508" s="477"/>
      <c r="STV508" s="477"/>
      <c r="STW508" s="477"/>
      <c r="STX508" s="477"/>
      <c r="STY508" s="477"/>
      <c r="STZ508" s="477"/>
      <c r="SUA508" s="477"/>
      <c r="SUB508" s="477"/>
      <c r="SUC508" s="477"/>
      <c r="SUD508" s="477"/>
      <c r="SUE508" s="477"/>
      <c r="SUF508" s="477"/>
      <c r="SUG508" s="477"/>
      <c r="SUH508" s="477"/>
      <c r="SUI508" s="477"/>
      <c r="SUJ508" s="477"/>
      <c r="SUK508" s="477"/>
      <c r="SUL508" s="477"/>
      <c r="SUM508" s="477"/>
      <c r="SUN508" s="477"/>
      <c r="SUO508" s="477"/>
      <c r="SUP508" s="477"/>
      <c r="SUQ508" s="477"/>
      <c r="SUR508" s="477"/>
      <c r="SUS508" s="477"/>
      <c r="SUT508" s="477"/>
      <c r="SUU508" s="477"/>
      <c r="SUV508" s="477"/>
      <c r="SUW508" s="477"/>
      <c r="SUX508" s="477"/>
      <c r="SUY508" s="477"/>
      <c r="SUZ508" s="477"/>
      <c r="SVA508" s="477"/>
      <c r="SVB508" s="477"/>
      <c r="SVC508" s="477"/>
      <c r="SVD508" s="477"/>
      <c r="SVE508" s="477"/>
      <c r="SVF508" s="477"/>
      <c r="SVG508" s="477"/>
      <c r="SVH508" s="477"/>
      <c r="SVI508" s="477"/>
      <c r="SVJ508" s="477"/>
      <c r="SVK508" s="477"/>
      <c r="SVL508" s="477"/>
      <c r="SVM508" s="477"/>
      <c r="SVN508" s="477"/>
      <c r="SVO508" s="477"/>
      <c r="SVP508" s="477"/>
      <c r="SVQ508" s="477"/>
      <c r="SVR508" s="477"/>
      <c r="SVS508" s="477"/>
      <c r="SVT508" s="477"/>
      <c r="SVU508" s="477"/>
      <c r="SVV508" s="477"/>
      <c r="SVW508" s="477"/>
      <c r="SVX508" s="477"/>
      <c r="SVY508" s="477"/>
      <c r="SVZ508" s="477"/>
      <c r="SWA508" s="477"/>
      <c r="SWB508" s="477"/>
      <c r="SWC508" s="477"/>
      <c r="SWD508" s="477"/>
      <c r="SWE508" s="477"/>
      <c r="SWF508" s="477"/>
      <c r="SWG508" s="477"/>
      <c r="SWH508" s="477"/>
      <c r="SWI508" s="477"/>
      <c r="SWJ508" s="477"/>
      <c r="SWK508" s="477"/>
      <c r="SWL508" s="477"/>
      <c r="SWM508" s="477"/>
      <c r="SWN508" s="477"/>
      <c r="SWO508" s="477"/>
      <c r="SWP508" s="477"/>
      <c r="SWQ508" s="477"/>
      <c r="SWR508" s="477"/>
      <c r="SWS508" s="477"/>
      <c r="SWT508" s="477"/>
      <c r="SWU508" s="477"/>
      <c r="SWV508" s="477"/>
      <c r="SWW508" s="477"/>
      <c r="SWX508" s="477"/>
      <c r="SWY508" s="477"/>
      <c r="SWZ508" s="477"/>
      <c r="SXA508" s="477"/>
      <c r="SXB508" s="477"/>
      <c r="SXC508" s="477"/>
      <c r="SXD508" s="477"/>
      <c r="SXE508" s="477"/>
      <c r="SXF508" s="477"/>
      <c r="SXG508" s="477"/>
      <c r="SXH508" s="477"/>
      <c r="SXI508" s="477"/>
      <c r="SXJ508" s="477"/>
      <c r="SXK508" s="477"/>
      <c r="SXL508" s="477"/>
      <c r="SXM508" s="477"/>
      <c r="SXN508" s="477"/>
      <c r="SXO508" s="477"/>
      <c r="SXP508" s="477"/>
      <c r="SXQ508" s="477"/>
      <c r="SXR508" s="477"/>
      <c r="SXS508" s="477"/>
      <c r="SXT508" s="477"/>
      <c r="SXU508" s="477"/>
      <c r="SXV508" s="477"/>
      <c r="SXW508" s="477"/>
      <c r="SXX508" s="477"/>
      <c r="SXY508" s="477"/>
      <c r="SXZ508" s="477"/>
      <c r="SYA508" s="477"/>
      <c r="SYB508" s="477"/>
      <c r="SYC508" s="477"/>
      <c r="SYD508" s="477"/>
      <c r="SYE508" s="477"/>
      <c r="SYF508" s="477"/>
      <c r="SYG508" s="477"/>
      <c r="SYH508" s="477"/>
      <c r="SYI508" s="477"/>
      <c r="SYJ508" s="477"/>
      <c r="SYK508" s="477"/>
      <c r="SYL508" s="477"/>
      <c r="SYM508" s="477"/>
      <c r="SYN508" s="477"/>
      <c r="SYO508" s="477"/>
      <c r="SYP508" s="477"/>
      <c r="SYQ508" s="477"/>
      <c r="SYR508" s="477"/>
      <c r="SYS508" s="477"/>
      <c r="SYT508" s="477"/>
      <c r="SYU508" s="477"/>
      <c r="SYV508" s="477"/>
      <c r="SYW508" s="477"/>
      <c r="SYX508" s="477"/>
      <c r="SYY508" s="477"/>
      <c r="SYZ508" s="477"/>
      <c r="SZA508" s="477"/>
      <c r="SZB508" s="477"/>
      <c r="SZC508" s="477"/>
      <c r="SZD508" s="477"/>
      <c r="SZE508" s="477"/>
      <c r="SZF508" s="477"/>
      <c r="SZG508" s="477"/>
      <c r="SZH508" s="477"/>
      <c r="SZI508" s="477"/>
      <c r="SZJ508" s="477"/>
      <c r="SZK508" s="477"/>
      <c r="SZL508" s="477"/>
      <c r="SZM508" s="477"/>
      <c r="SZN508" s="477"/>
      <c r="SZO508" s="477"/>
      <c r="SZP508" s="477"/>
      <c r="SZQ508" s="477"/>
      <c r="SZR508" s="477"/>
      <c r="SZS508" s="477"/>
      <c r="SZT508" s="477"/>
      <c r="SZU508" s="477"/>
      <c r="SZV508" s="477"/>
      <c r="SZW508" s="477"/>
      <c r="SZX508" s="477"/>
      <c r="SZY508" s="477"/>
      <c r="SZZ508" s="477"/>
      <c r="TAA508" s="477"/>
      <c r="TAB508" s="477"/>
      <c r="TAC508" s="477"/>
      <c r="TAD508" s="477"/>
      <c r="TAE508" s="477"/>
      <c r="TAF508" s="477"/>
      <c r="TAG508" s="477"/>
      <c r="TAH508" s="477"/>
      <c r="TAI508" s="477"/>
      <c r="TAJ508" s="477"/>
      <c r="TAK508" s="477"/>
      <c r="TAL508" s="477"/>
      <c r="TAM508" s="477"/>
      <c r="TAN508" s="477"/>
      <c r="TAO508" s="477"/>
      <c r="TAP508" s="477"/>
      <c r="TAQ508" s="477"/>
      <c r="TAR508" s="477"/>
      <c r="TAS508" s="477"/>
      <c r="TAT508" s="477"/>
      <c r="TAU508" s="477"/>
      <c r="TAV508" s="477"/>
      <c r="TAW508" s="477"/>
      <c r="TAX508" s="477"/>
      <c r="TAY508" s="477"/>
      <c r="TAZ508" s="477"/>
      <c r="TBA508" s="477"/>
      <c r="TBB508" s="477"/>
      <c r="TBC508" s="477"/>
      <c r="TBD508" s="477"/>
      <c r="TBE508" s="477"/>
      <c r="TBF508" s="477"/>
      <c r="TBG508" s="477"/>
      <c r="TBH508" s="477"/>
      <c r="TBI508" s="477"/>
      <c r="TBJ508" s="477"/>
      <c r="TBK508" s="477"/>
      <c r="TBL508" s="477"/>
      <c r="TBM508" s="477"/>
      <c r="TBN508" s="477"/>
      <c r="TBO508" s="477"/>
      <c r="TBP508" s="477"/>
      <c r="TBQ508" s="477"/>
      <c r="TBR508" s="477"/>
      <c r="TBS508" s="477"/>
      <c r="TBT508" s="477"/>
      <c r="TBU508" s="477"/>
      <c r="TBV508" s="477"/>
      <c r="TBW508" s="477"/>
      <c r="TBX508" s="477"/>
      <c r="TBY508" s="477"/>
      <c r="TBZ508" s="477"/>
      <c r="TCA508" s="477"/>
      <c r="TCB508" s="477"/>
      <c r="TCC508" s="477"/>
      <c r="TCD508" s="477"/>
      <c r="TCE508" s="477"/>
      <c r="TCF508" s="477"/>
      <c r="TCG508" s="477"/>
      <c r="TCH508" s="477"/>
      <c r="TCI508" s="477"/>
      <c r="TCJ508" s="477"/>
      <c r="TCK508" s="477"/>
      <c r="TCL508" s="477"/>
      <c r="TCM508" s="477"/>
      <c r="TCN508" s="477"/>
      <c r="TCO508" s="477"/>
      <c r="TCP508" s="477"/>
      <c r="TCQ508" s="477"/>
      <c r="TCR508" s="477"/>
      <c r="TCS508" s="477"/>
      <c r="TCT508" s="477"/>
      <c r="TCU508" s="477"/>
      <c r="TCV508" s="477"/>
      <c r="TCW508" s="477"/>
      <c r="TCX508" s="477"/>
      <c r="TCY508" s="477"/>
      <c r="TCZ508" s="477"/>
      <c r="TDA508" s="477"/>
      <c r="TDB508" s="477"/>
      <c r="TDC508" s="477"/>
      <c r="TDD508" s="477"/>
      <c r="TDE508" s="477"/>
      <c r="TDF508" s="477"/>
      <c r="TDG508" s="477"/>
      <c r="TDH508" s="477"/>
      <c r="TDI508" s="477"/>
      <c r="TDJ508" s="477"/>
      <c r="TDK508" s="477"/>
      <c r="TDL508" s="477"/>
      <c r="TDM508" s="477"/>
      <c r="TDN508" s="477"/>
      <c r="TDO508" s="477"/>
      <c r="TDP508" s="477"/>
      <c r="TDQ508" s="477"/>
      <c r="TDR508" s="477"/>
      <c r="TDS508" s="477"/>
      <c r="TDT508" s="477"/>
      <c r="TDU508" s="477"/>
      <c r="TDV508" s="477"/>
      <c r="TDW508" s="477"/>
      <c r="TDX508" s="477"/>
      <c r="TDY508" s="477"/>
      <c r="TDZ508" s="477"/>
      <c r="TEA508" s="477"/>
      <c r="TEB508" s="477"/>
      <c r="TEC508" s="477"/>
      <c r="TED508" s="477"/>
      <c r="TEE508" s="477"/>
      <c r="TEF508" s="477"/>
      <c r="TEG508" s="477"/>
      <c r="TEH508" s="477"/>
      <c r="TEI508" s="477"/>
      <c r="TEJ508" s="477"/>
      <c r="TEK508" s="477"/>
      <c r="TEL508" s="477"/>
      <c r="TEM508" s="477"/>
      <c r="TEN508" s="477"/>
      <c r="TEO508" s="477"/>
      <c r="TEP508" s="477"/>
      <c r="TEQ508" s="477"/>
      <c r="TER508" s="477"/>
      <c r="TES508" s="477"/>
      <c r="TET508" s="477"/>
      <c r="TEU508" s="477"/>
      <c r="TEV508" s="477"/>
      <c r="TEW508" s="477"/>
      <c r="TEX508" s="477"/>
      <c r="TEY508" s="477"/>
      <c r="TEZ508" s="477"/>
      <c r="TFA508" s="477"/>
      <c r="TFB508" s="477"/>
      <c r="TFC508" s="477"/>
      <c r="TFD508" s="477"/>
      <c r="TFE508" s="477"/>
      <c r="TFF508" s="477"/>
      <c r="TFG508" s="477"/>
      <c r="TFH508" s="477"/>
      <c r="TFI508" s="477"/>
      <c r="TFJ508" s="477"/>
      <c r="TFK508" s="477"/>
      <c r="TFL508" s="477"/>
      <c r="TFM508" s="477"/>
      <c r="TFN508" s="477"/>
      <c r="TFO508" s="477"/>
      <c r="TFP508" s="477"/>
      <c r="TFQ508" s="477"/>
      <c r="TFR508" s="477"/>
      <c r="TFS508" s="477"/>
      <c r="TFT508" s="477"/>
      <c r="TFU508" s="477"/>
      <c r="TFV508" s="477"/>
      <c r="TFW508" s="477"/>
      <c r="TFX508" s="477"/>
      <c r="TFY508" s="477"/>
      <c r="TFZ508" s="477"/>
      <c r="TGA508" s="477"/>
      <c r="TGB508" s="477"/>
      <c r="TGC508" s="477"/>
      <c r="TGD508" s="477"/>
      <c r="TGE508" s="477"/>
      <c r="TGF508" s="477"/>
      <c r="TGG508" s="477"/>
      <c r="TGH508" s="477"/>
      <c r="TGI508" s="477"/>
      <c r="TGJ508" s="477"/>
      <c r="TGK508" s="477"/>
      <c r="TGL508" s="477"/>
      <c r="TGM508" s="477"/>
      <c r="TGN508" s="477"/>
      <c r="TGO508" s="477"/>
      <c r="TGP508" s="477"/>
      <c r="TGQ508" s="477"/>
      <c r="TGR508" s="477"/>
      <c r="TGS508" s="477"/>
      <c r="TGT508" s="477"/>
      <c r="TGU508" s="477"/>
      <c r="TGV508" s="477"/>
      <c r="TGW508" s="477"/>
      <c r="TGX508" s="477"/>
      <c r="TGY508" s="477"/>
      <c r="TGZ508" s="477"/>
      <c r="THA508" s="477"/>
      <c r="THB508" s="477"/>
      <c r="THC508" s="477"/>
      <c r="THD508" s="477"/>
      <c r="THE508" s="477"/>
      <c r="THF508" s="477"/>
      <c r="THG508" s="477"/>
      <c r="THH508" s="477"/>
      <c r="THI508" s="477"/>
      <c r="THJ508" s="477"/>
      <c r="THK508" s="477"/>
      <c r="THL508" s="477"/>
      <c r="THM508" s="477"/>
      <c r="THN508" s="477"/>
      <c r="THO508" s="477"/>
      <c r="THP508" s="477"/>
      <c r="THQ508" s="477"/>
      <c r="THR508" s="477"/>
      <c r="THS508" s="477"/>
      <c r="THT508" s="477"/>
      <c r="THU508" s="477"/>
      <c r="THV508" s="477"/>
      <c r="THW508" s="477"/>
      <c r="THX508" s="477"/>
      <c r="THY508" s="477"/>
      <c r="THZ508" s="477"/>
      <c r="TIA508" s="477"/>
      <c r="TIB508" s="477"/>
      <c r="TIC508" s="477"/>
      <c r="TID508" s="477"/>
      <c r="TIE508" s="477"/>
      <c r="TIF508" s="477"/>
      <c r="TIG508" s="477"/>
      <c r="TIH508" s="477"/>
      <c r="TII508" s="477"/>
      <c r="TIJ508" s="477"/>
      <c r="TIK508" s="477"/>
      <c r="TIL508" s="477"/>
      <c r="TIM508" s="477"/>
      <c r="TIN508" s="477"/>
      <c r="TIO508" s="477"/>
      <c r="TIP508" s="477"/>
      <c r="TIQ508" s="477"/>
      <c r="TIR508" s="477"/>
      <c r="TIS508" s="477"/>
      <c r="TIT508" s="477"/>
      <c r="TIU508" s="477"/>
      <c r="TIV508" s="477"/>
      <c r="TIW508" s="477"/>
      <c r="TIX508" s="477"/>
      <c r="TIY508" s="477"/>
      <c r="TIZ508" s="477"/>
      <c r="TJA508" s="477"/>
      <c r="TJB508" s="477"/>
      <c r="TJC508" s="477"/>
      <c r="TJD508" s="477"/>
      <c r="TJE508" s="477"/>
      <c r="TJF508" s="477"/>
      <c r="TJG508" s="477"/>
      <c r="TJH508" s="477"/>
      <c r="TJI508" s="477"/>
      <c r="TJJ508" s="477"/>
      <c r="TJK508" s="477"/>
      <c r="TJL508" s="477"/>
      <c r="TJM508" s="477"/>
      <c r="TJN508" s="477"/>
      <c r="TJO508" s="477"/>
      <c r="TJP508" s="477"/>
      <c r="TJQ508" s="477"/>
      <c r="TJR508" s="477"/>
      <c r="TJS508" s="477"/>
      <c r="TJT508" s="477"/>
      <c r="TJU508" s="477"/>
      <c r="TJV508" s="477"/>
      <c r="TJW508" s="477"/>
      <c r="TJX508" s="477"/>
      <c r="TJY508" s="477"/>
      <c r="TJZ508" s="477"/>
      <c r="TKA508" s="477"/>
      <c r="TKB508" s="477"/>
      <c r="TKC508" s="477"/>
      <c r="TKD508" s="477"/>
      <c r="TKE508" s="477"/>
      <c r="TKF508" s="477"/>
      <c r="TKG508" s="477"/>
      <c r="TKH508" s="477"/>
      <c r="TKI508" s="477"/>
      <c r="TKJ508" s="477"/>
      <c r="TKK508" s="477"/>
      <c r="TKL508" s="477"/>
      <c r="TKM508" s="477"/>
      <c r="TKN508" s="477"/>
      <c r="TKO508" s="477"/>
      <c r="TKP508" s="477"/>
      <c r="TKQ508" s="477"/>
      <c r="TKR508" s="477"/>
      <c r="TKS508" s="477"/>
      <c r="TKT508" s="477"/>
      <c r="TKU508" s="477"/>
      <c r="TKV508" s="477"/>
      <c r="TKW508" s="477"/>
      <c r="TKX508" s="477"/>
      <c r="TKY508" s="477"/>
      <c r="TKZ508" s="477"/>
      <c r="TLA508" s="477"/>
      <c r="TLB508" s="477"/>
      <c r="TLC508" s="477"/>
      <c r="TLD508" s="477"/>
      <c r="TLE508" s="477"/>
      <c r="TLF508" s="477"/>
      <c r="TLG508" s="477"/>
      <c r="TLH508" s="477"/>
      <c r="TLI508" s="477"/>
      <c r="TLJ508" s="477"/>
      <c r="TLK508" s="477"/>
      <c r="TLL508" s="477"/>
      <c r="TLM508" s="477"/>
      <c r="TLN508" s="477"/>
      <c r="TLO508" s="477"/>
      <c r="TLP508" s="477"/>
      <c r="TLQ508" s="477"/>
      <c r="TLR508" s="477"/>
      <c r="TLS508" s="477"/>
      <c r="TLT508" s="477"/>
      <c r="TLU508" s="477"/>
      <c r="TLV508" s="477"/>
      <c r="TLW508" s="477"/>
      <c r="TLX508" s="477"/>
      <c r="TLY508" s="477"/>
      <c r="TLZ508" s="477"/>
      <c r="TMA508" s="477"/>
      <c r="TMB508" s="477"/>
      <c r="TMC508" s="477"/>
      <c r="TMD508" s="477"/>
      <c r="TME508" s="477"/>
      <c r="TMF508" s="477"/>
      <c r="TMG508" s="477"/>
      <c r="TMH508" s="477"/>
      <c r="TMI508" s="477"/>
      <c r="TMJ508" s="477"/>
      <c r="TMK508" s="477"/>
      <c r="TML508" s="477"/>
      <c r="TMM508" s="477"/>
      <c r="TMN508" s="477"/>
      <c r="TMO508" s="477"/>
      <c r="TMP508" s="477"/>
      <c r="TMQ508" s="477"/>
      <c r="TMR508" s="477"/>
      <c r="TMS508" s="477"/>
      <c r="TMT508" s="477"/>
      <c r="TMU508" s="477"/>
      <c r="TMV508" s="477"/>
      <c r="TMW508" s="477"/>
      <c r="TMX508" s="477"/>
      <c r="TMY508" s="477"/>
      <c r="TMZ508" s="477"/>
      <c r="TNA508" s="477"/>
      <c r="TNB508" s="477"/>
      <c r="TNC508" s="477"/>
      <c r="TND508" s="477"/>
      <c r="TNE508" s="477"/>
      <c r="TNF508" s="477"/>
      <c r="TNG508" s="477"/>
      <c r="TNH508" s="477"/>
      <c r="TNI508" s="477"/>
      <c r="TNJ508" s="477"/>
      <c r="TNK508" s="477"/>
      <c r="TNL508" s="477"/>
      <c r="TNM508" s="477"/>
      <c r="TNN508" s="477"/>
      <c r="TNO508" s="477"/>
      <c r="TNP508" s="477"/>
      <c r="TNQ508" s="477"/>
      <c r="TNR508" s="477"/>
      <c r="TNS508" s="477"/>
      <c r="TNT508" s="477"/>
      <c r="TNU508" s="477"/>
      <c r="TNV508" s="477"/>
      <c r="TNW508" s="477"/>
      <c r="TNX508" s="477"/>
      <c r="TNY508" s="477"/>
      <c r="TNZ508" s="477"/>
      <c r="TOA508" s="477"/>
      <c r="TOB508" s="477"/>
      <c r="TOC508" s="477"/>
      <c r="TOD508" s="477"/>
      <c r="TOE508" s="477"/>
      <c r="TOF508" s="477"/>
      <c r="TOG508" s="477"/>
      <c r="TOH508" s="477"/>
      <c r="TOI508" s="477"/>
      <c r="TOJ508" s="477"/>
      <c r="TOK508" s="477"/>
      <c r="TOL508" s="477"/>
      <c r="TOM508" s="477"/>
      <c r="TON508" s="477"/>
      <c r="TOO508" s="477"/>
      <c r="TOP508" s="477"/>
      <c r="TOQ508" s="477"/>
      <c r="TOR508" s="477"/>
      <c r="TOS508" s="477"/>
      <c r="TOT508" s="477"/>
      <c r="TOU508" s="477"/>
      <c r="TOV508" s="477"/>
      <c r="TOW508" s="477"/>
      <c r="TOX508" s="477"/>
      <c r="TOY508" s="477"/>
      <c r="TOZ508" s="477"/>
      <c r="TPA508" s="477"/>
      <c r="TPB508" s="477"/>
      <c r="TPC508" s="477"/>
      <c r="TPD508" s="477"/>
      <c r="TPE508" s="477"/>
      <c r="TPF508" s="477"/>
      <c r="TPG508" s="477"/>
      <c r="TPH508" s="477"/>
      <c r="TPI508" s="477"/>
      <c r="TPJ508" s="477"/>
      <c r="TPK508" s="477"/>
      <c r="TPL508" s="477"/>
      <c r="TPM508" s="477"/>
      <c r="TPN508" s="477"/>
      <c r="TPO508" s="477"/>
      <c r="TPP508" s="477"/>
      <c r="TPQ508" s="477"/>
      <c r="TPR508" s="477"/>
      <c r="TPS508" s="477"/>
      <c r="TPT508" s="477"/>
      <c r="TPU508" s="477"/>
      <c r="TPV508" s="477"/>
      <c r="TPW508" s="477"/>
      <c r="TPX508" s="477"/>
      <c r="TPY508" s="477"/>
      <c r="TPZ508" s="477"/>
      <c r="TQA508" s="477"/>
      <c r="TQB508" s="477"/>
      <c r="TQC508" s="477"/>
      <c r="TQD508" s="477"/>
      <c r="TQE508" s="477"/>
      <c r="TQF508" s="477"/>
      <c r="TQG508" s="477"/>
      <c r="TQH508" s="477"/>
      <c r="TQI508" s="477"/>
      <c r="TQJ508" s="477"/>
      <c r="TQK508" s="477"/>
      <c r="TQL508" s="477"/>
      <c r="TQM508" s="477"/>
      <c r="TQN508" s="477"/>
      <c r="TQO508" s="477"/>
      <c r="TQP508" s="477"/>
      <c r="TQQ508" s="477"/>
      <c r="TQR508" s="477"/>
      <c r="TQS508" s="477"/>
      <c r="TQT508" s="477"/>
      <c r="TQU508" s="477"/>
      <c r="TQV508" s="477"/>
      <c r="TQW508" s="477"/>
      <c r="TQX508" s="477"/>
      <c r="TQY508" s="477"/>
      <c r="TQZ508" s="477"/>
      <c r="TRA508" s="477"/>
      <c r="TRB508" s="477"/>
      <c r="TRC508" s="477"/>
      <c r="TRD508" s="477"/>
      <c r="TRE508" s="477"/>
      <c r="TRF508" s="477"/>
      <c r="TRG508" s="477"/>
      <c r="TRH508" s="477"/>
      <c r="TRI508" s="477"/>
      <c r="TRJ508" s="477"/>
      <c r="TRK508" s="477"/>
      <c r="TRL508" s="477"/>
      <c r="TRM508" s="477"/>
      <c r="TRN508" s="477"/>
      <c r="TRO508" s="477"/>
      <c r="TRP508" s="477"/>
      <c r="TRQ508" s="477"/>
      <c r="TRR508" s="477"/>
      <c r="TRS508" s="477"/>
      <c r="TRT508" s="477"/>
      <c r="TRU508" s="477"/>
      <c r="TRV508" s="477"/>
      <c r="TRW508" s="477"/>
      <c r="TRX508" s="477"/>
      <c r="TRY508" s="477"/>
      <c r="TRZ508" s="477"/>
      <c r="TSA508" s="477"/>
      <c r="TSB508" s="477"/>
      <c r="TSC508" s="477"/>
      <c r="TSD508" s="477"/>
      <c r="TSE508" s="477"/>
      <c r="TSF508" s="477"/>
      <c r="TSG508" s="477"/>
      <c r="TSH508" s="477"/>
      <c r="TSI508" s="477"/>
      <c r="TSJ508" s="477"/>
      <c r="TSK508" s="477"/>
      <c r="TSL508" s="477"/>
      <c r="TSM508" s="477"/>
      <c r="TSN508" s="477"/>
      <c r="TSO508" s="477"/>
      <c r="TSP508" s="477"/>
      <c r="TSQ508" s="477"/>
      <c r="TSR508" s="477"/>
      <c r="TSS508" s="477"/>
      <c r="TST508" s="477"/>
      <c r="TSU508" s="477"/>
      <c r="TSV508" s="477"/>
      <c r="TSW508" s="477"/>
      <c r="TSX508" s="477"/>
      <c r="TSY508" s="477"/>
      <c r="TSZ508" s="477"/>
      <c r="TTA508" s="477"/>
      <c r="TTB508" s="477"/>
      <c r="TTC508" s="477"/>
      <c r="TTD508" s="477"/>
      <c r="TTE508" s="477"/>
      <c r="TTF508" s="477"/>
      <c r="TTG508" s="477"/>
      <c r="TTH508" s="477"/>
      <c r="TTI508" s="477"/>
      <c r="TTJ508" s="477"/>
      <c r="TTK508" s="477"/>
      <c r="TTL508" s="477"/>
      <c r="TTM508" s="477"/>
      <c r="TTN508" s="477"/>
      <c r="TTO508" s="477"/>
      <c r="TTP508" s="477"/>
      <c r="TTQ508" s="477"/>
      <c r="TTR508" s="477"/>
      <c r="TTS508" s="477"/>
      <c r="TTT508" s="477"/>
      <c r="TTU508" s="477"/>
      <c r="TTV508" s="477"/>
      <c r="TTW508" s="477"/>
      <c r="TTX508" s="477"/>
      <c r="TTY508" s="477"/>
      <c r="TTZ508" s="477"/>
      <c r="TUA508" s="477"/>
      <c r="TUB508" s="477"/>
      <c r="TUC508" s="477"/>
      <c r="TUD508" s="477"/>
      <c r="TUE508" s="477"/>
      <c r="TUF508" s="477"/>
      <c r="TUG508" s="477"/>
      <c r="TUH508" s="477"/>
      <c r="TUI508" s="477"/>
      <c r="TUJ508" s="477"/>
      <c r="TUK508" s="477"/>
      <c r="TUL508" s="477"/>
      <c r="TUM508" s="477"/>
      <c r="TUN508" s="477"/>
      <c r="TUO508" s="477"/>
      <c r="TUP508" s="477"/>
      <c r="TUQ508" s="477"/>
      <c r="TUR508" s="477"/>
      <c r="TUS508" s="477"/>
      <c r="TUT508" s="477"/>
      <c r="TUU508" s="477"/>
      <c r="TUV508" s="477"/>
      <c r="TUW508" s="477"/>
      <c r="TUX508" s="477"/>
      <c r="TUY508" s="477"/>
      <c r="TUZ508" s="477"/>
      <c r="TVA508" s="477"/>
      <c r="TVB508" s="477"/>
      <c r="TVC508" s="477"/>
      <c r="TVD508" s="477"/>
      <c r="TVE508" s="477"/>
      <c r="TVF508" s="477"/>
      <c r="TVG508" s="477"/>
      <c r="TVH508" s="477"/>
      <c r="TVI508" s="477"/>
      <c r="TVJ508" s="477"/>
      <c r="TVK508" s="477"/>
      <c r="TVL508" s="477"/>
      <c r="TVM508" s="477"/>
      <c r="TVN508" s="477"/>
      <c r="TVO508" s="477"/>
      <c r="TVP508" s="477"/>
      <c r="TVQ508" s="477"/>
      <c r="TVR508" s="477"/>
      <c r="TVS508" s="477"/>
      <c r="TVT508" s="477"/>
      <c r="TVU508" s="477"/>
      <c r="TVV508" s="477"/>
      <c r="TVW508" s="477"/>
      <c r="TVX508" s="477"/>
      <c r="TVY508" s="477"/>
      <c r="TVZ508" s="477"/>
      <c r="TWA508" s="477"/>
      <c r="TWB508" s="477"/>
      <c r="TWC508" s="477"/>
      <c r="TWD508" s="477"/>
      <c r="TWE508" s="477"/>
      <c r="TWF508" s="477"/>
      <c r="TWG508" s="477"/>
      <c r="TWH508" s="477"/>
      <c r="TWI508" s="477"/>
      <c r="TWJ508" s="477"/>
      <c r="TWK508" s="477"/>
      <c r="TWL508" s="477"/>
      <c r="TWM508" s="477"/>
      <c r="TWN508" s="477"/>
      <c r="TWO508" s="477"/>
      <c r="TWP508" s="477"/>
      <c r="TWQ508" s="477"/>
      <c r="TWR508" s="477"/>
      <c r="TWS508" s="477"/>
      <c r="TWT508" s="477"/>
      <c r="TWU508" s="477"/>
      <c r="TWV508" s="477"/>
      <c r="TWW508" s="477"/>
      <c r="TWX508" s="477"/>
      <c r="TWY508" s="477"/>
      <c r="TWZ508" s="477"/>
      <c r="TXA508" s="477"/>
      <c r="TXB508" s="477"/>
      <c r="TXC508" s="477"/>
      <c r="TXD508" s="477"/>
      <c r="TXE508" s="477"/>
      <c r="TXF508" s="477"/>
      <c r="TXG508" s="477"/>
      <c r="TXH508" s="477"/>
      <c r="TXI508" s="477"/>
      <c r="TXJ508" s="477"/>
      <c r="TXK508" s="477"/>
      <c r="TXL508" s="477"/>
      <c r="TXM508" s="477"/>
      <c r="TXN508" s="477"/>
      <c r="TXO508" s="477"/>
      <c r="TXP508" s="477"/>
      <c r="TXQ508" s="477"/>
      <c r="TXR508" s="477"/>
      <c r="TXS508" s="477"/>
      <c r="TXT508" s="477"/>
      <c r="TXU508" s="477"/>
      <c r="TXV508" s="477"/>
      <c r="TXW508" s="477"/>
      <c r="TXX508" s="477"/>
      <c r="TXY508" s="477"/>
      <c r="TXZ508" s="477"/>
      <c r="TYA508" s="477"/>
      <c r="TYB508" s="477"/>
      <c r="TYC508" s="477"/>
      <c r="TYD508" s="477"/>
      <c r="TYE508" s="477"/>
      <c r="TYF508" s="477"/>
      <c r="TYG508" s="477"/>
      <c r="TYH508" s="477"/>
      <c r="TYI508" s="477"/>
      <c r="TYJ508" s="477"/>
      <c r="TYK508" s="477"/>
      <c r="TYL508" s="477"/>
      <c r="TYM508" s="477"/>
      <c r="TYN508" s="477"/>
      <c r="TYO508" s="477"/>
      <c r="TYP508" s="477"/>
      <c r="TYQ508" s="477"/>
      <c r="TYR508" s="477"/>
      <c r="TYS508" s="477"/>
      <c r="TYT508" s="477"/>
      <c r="TYU508" s="477"/>
      <c r="TYV508" s="477"/>
      <c r="TYW508" s="477"/>
      <c r="TYX508" s="477"/>
      <c r="TYY508" s="477"/>
      <c r="TYZ508" s="477"/>
      <c r="TZA508" s="477"/>
      <c r="TZB508" s="477"/>
      <c r="TZC508" s="477"/>
      <c r="TZD508" s="477"/>
      <c r="TZE508" s="477"/>
      <c r="TZF508" s="477"/>
      <c r="TZG508" s="477"/>
      <c r="TZH508" s="477"/>
      <c r="TZI508" s="477"/>
      <c r="TZJ508" s="477"/>
      <c r="TZK508" s="477"/>
      <c r="TZL508" s="477"/>
      <c r="TZM508" s="477"/>
      <c r="TZN508" s="477"/>
      <c r="TZO508" s="477"/>
      <c r="TZP508" s="477"/>
      <c r="TZQ508" s="477"/>
      <c r="TZR508" s="477"/>
      <c r="TZS508" s="477"/>
      <c r="TZT508" s="477"/>
      <c r="TZU508" s="477"/>
      <c r="TZV508" s="477"/>
      <c r="TZW508" s="477"/>
      <c r="TZX508" s="477"/>
      <c r="TZY508" s="477"/>
      <c r="TZZ508" s="477"/>
      <c r="UAA508" s="477"/>
      <c r="UAB508" s="477"/>
      <c r="UAC508" s="477"/>
      <c r="UAD508" s="477"/>
      <c r="UAE508" s="477"/>
      <c r="UAF508" s="477"/>
      <c r="UAG508" s="477"/>
      <c r="UAH508" s="477"/>
      <c r="UAI508" s="477"/>
      <c r="UAJ508" s="477"/>
      <c r="UAK508" s="477"/>
      <c r="UAL508" s="477"/>
      <c r="UAM508" s="477"/>
      <c r="UAN508" s="477"/>
      <c r="UAO508" s="477"/>
      <c r="UAP508" s="477"/>
      <c r="UAQ508" s="477"/>
      <c r="UAR508" s="477"/>
      <c r="UAS508" s="477"/>
      <c r="UAT508" s="477"/>
      <c r="UAU508" s="477"/>
      <c r="UAV508" s="477"/>
      <c r="UAW508" s="477"/>
      <c r="UAX508" s="477"/>
      <c r="UAY508" s="477"/>
      <c r="UAZ508" s="477"/>
      <c r="UBA508" s="477"/>
      <c r="UBB508" s="477"/>
      <c r="UBC508" s="477"/>
      <c r="UBD508" s="477"/>
      <c r="UBE508" s="477"/>
      <c r="UBF508" s="477"/>
      <c r="UBG508" s="477"/>
      <c r="UBH508" s="477"/>
      <c r="UBI508" s="477"/>
      <c r="UBJ508" s="477"/>
      <c r="UBK508" s="477"/>
      <c r="UBL508" s="477"/>
      <c r="UBM508" s="477"/>
      <c r="UBN508" s="477"/>
      <c r="UBO508" s="477"/>
      <c r="UBP508" s="477"/>
      <c r="UBQ508" s="477"/>
      <c r="UBR508" s="477"/>
      <c r="UBS508" s="477"/>
      <c r="UBT508" s="477"/>
      <c r="UBU508" s="477"/>
      <c r="UBV508" s="477"/>
      <c r="UBW508" s="477"/>
      <c r="UBX508" s="477"/>
      <c r="UBY508" s="477"/>
      <c r="UBZ508" s="477"/>
      <c r="UCA508" s="477"/>
      <c r="UCB508" s="477"/>
      <c r="UCC508" s="477"/>
      <c r="UCD508" s="477"/>
      <c r="UCE508" s="477"/>
      <c r="UCF508" s="477"/>
      <c r="UCG508" s="477"/>
      <c r="UCH508" s="477"/>
      <c r="UCI508" s="477"/>
      <c r="UCJ508" s="477"/>
      <c r="UCK508" s="477"/>
      <c r="UCL508" s="477"/>
      <c r="UCM508" s="477"/>
      <c r="UCN508" s="477"/>
      <c r="UCO508" s="477"/>
      <c r="UCP508" s="477"/>
      <c r="UCQ508" s="477"/>
      <c r="UCR508" s="477"/>
      <c r="UCS508" s="477"/>
      <c r="UCT508" s="477"/>
      <c r="UCU508" s="477"/>
      <c r="UCV508" s="477"/>
      <c r="UCW508" s="477"/>
      <c r="UCX508" s="477"/>
      <c r="UCY508" s="477"/>
      <c r="UCZ508" s="477"/>
      <c r="UDA508" s="477"/>
      <c r="UDB508" s="477"/>
      <c r="UDC508" s="477"/>
      <c r="UDD508" s="477"/>
      <c r="UDE508" s="477"/>
      <c r="UDF508" s="477"/>
      <c r="UDG508" s="477"/>
      <c r="UDH508" s="477"/>
      <c r="UDI508" s="477"/>
      <c r="UDJ508" s="477"/>
      <c r="UDK508" s="477"/>
      <c r="UDL508" s="477"/>
      <c r="UDM508" s="477"/>
      <c r="UDN508" s="477"/>
      <c r="UDO508" s="477"/>
      <c r="UDP508" s="477"/>
      <c r="UDQ508" s="477"/>
      <c r="UDR508" s="477"/>
      <c r="UDS508" s="477"/>
      <c r="UDT508" s="477"/>
      <c r="UDU508" s="477"/>
      <c r="UDV508" s="477"/>
      <c r="UDW508" s="477"/>
      <c r="UDX508" s="477"/>
      <c r="UDY508" s="477"/>
      <c r="UDZ508" s="477"/>
      <c r="UEA508" s="477"/>
      <c r="UEB508" s="477"/>
      <c r="UEC508" s="477"/>
      <c r="UED508" s="477"/>
      <c r="UEE508" s="477"/>
      <c r="UEF508" s="477"/>
      <c r="UEG508" s="477"/>
      <c r="UEH508" s="477"/>
      <c r="UEI508" s="477"/>
      <c r="UEJ508" s="477"/>
      <c r="UEK508" s="477"/>
      <c r="UEL508" s="477"/>
      <c r="UEM508" s="477"/>
      <c r="UEN508" s="477"/>
      <c r="UEO508" s="477"/>
      <c r="UEP508" s="477"/>
      <c r="UEQ508" s="477"/>
      <c r="UER508" s="477"/>
      <c r="UES508" s="477"/>
      <c r="UET508" s="477"/>
      <c r="UEU508" s="477"/>
      <c r="UEV508" s="477"/>
      <c r="UEW508" s="477"/>
      <c r="UEX508" s="477"/>
      <c r="UEY508" s="477"/>
      <c r="UEZ508" s="477"/>
      <c r="UFA508" s="477"/>
      <c r="UFB508" s="477"/>
      <c r="UFC508" s="477"/>
      <c r="UFD508" s="477"/>
      <c r="UFE508" s="477"/>
      <c r="UFF508" s="477"/>
      <c r="UFG508" s="477"/>
      <c r="UFH508" s="477"/>
      <c r="UFI508" s="477"/>
      <c r="UFJ508" s="477"/>
      <c r="UFK508" s="477"/>
      <c r="UFL508" s="477"/>
      <c r="UFM508" s="477"/>
      <c r="UFN508" s="477"/>
      <c r="UFO508" s="477"/>
      <c r="UFP508" s="477"/>
      <c r="UFQ508" s="477"/>
      <c r="UFR508" s="477"/>
      <c r="UFS508" s="477"/>
      <c r="UFT508" s="477"/>
      <c r="UFU508" s="477"/>
      <c r="UFV508" s="477"/>
      <c r="UFW508" s="477"/>
      <c r="UFX508" s="477"/>
      <c r="UFY508" s="477"/>
      <c r="UFZ508" s="477"/>
      <c r="UGA508" s="477"/>
      <c r="UGB508" s="477"/>
      <c r="UGC508" s="477"/>
      <c r="UGD508" s="477"/>
      <c r="UGE508" s="477"/>
      <c r="UGF508" s="477"/>
      <c r="UGG508" s="477"/>
      <c r="UGH508" s="477"/>
      <c r="UGI508" s="477"/>
      <c r="UGJ508" s="477"/>
      <c r="UGK508" s="477"/>
      <c r="UGL508" s="477"/>
      <c r="UGM508" s="477"/>
      <c r="UGN508" s="477"/>
      <c r="UGO508" s="477"/>
      <c r="UGP508" s="477"/>
      <c r="UGQ508" s="477"/>
      <c r="UGR508" s="477"/>
      <c r="UGS508" s="477"/>
      <c r="UGT508" s="477"/>
      <c r="UGU508" s="477"/>
      <c r="UGV508" s="477"/>
      <c r="UGW508" s="477"/>
      <c r="UGX508" s="477"/>
      <c r="UGY508" s="477"/>
      <c r="UGZ508" s="477"/>
      <c r="UHA508" s="477"/>
      <c r="UHB508" s="477"/>
      <c r="UHC508" s="477"/>
      <c r="UHD508" s="477"/>
      <c r="UHE508" s="477"/>
      <c r="UHF508" s="477"/>
      <c r="UHG508" s="477"/>
      <c r="UHH508" s="477"/>
      <c r="UHI508" s="477"/>
      <c r="UHJ508" s="477"/>
      <c r="UHK508" s="477"/>
      <c r="UHL508" s="477"/>
      <c r="UHM508" s="477"/>
      <c r="UHN508" s="477"/>
      <c r="UHO508" s="477"/>
      <c r="UHP508" s="477"/>
      <c r="UHQ508" s="477"/>
      <c r="UHR508" s="477"/>
      <c r="UHS508" s="477"/>
      <c r="UHT508" s="477"/>
      <c r="UHU508" s="477"/>
      <c r="UHV508" s="477"/>
      <c r="UHW508" s="477"/>
      <c r="UHX508" s="477"/>
      <c r="UHY508" s="477"/>
      <c r="UHZ508" s="477"/>
      <c r="UIA508" s="477"/>
      <c r="UIB508" s="477"/>
      <c r="UIC508" s="477"/>
      <c r="UID508" s="477"/>
      <c r="UIE508" s="477"/>
      <c r="UIF508" s="477"/>
      <c r="UIG508" s="477"/>
      <c r="UIH508" s="477"/>
      <c r="UII508" s="477"/>
      <c r="UIJ508" s="477"/>
      <c r="UIK508" s="477"/>
      <c r="UIL508" s="477"/>
      <c r="UIM508" s="477"/>
      <c r="UIN508" s="477"/>
      <c r="UIO508" s="477"/>
      <c r="UIP508" s="477"/>
      <c r="UIQ508" s="477"/>
      <c r="UIR508" s="477"/>
      <c r="UIS508" s="477"/>
      <c r="UIT508" s="477"/>
      <c r="UIU508" s="477"/>
      <c r="UIV508" s="477"/>
      <c r="UIW508" s="477"/>
      <c r="UIX508" s="477"/>
      <c r="UIY508" s="477"/>
      <c r="UIZ508" s="477"/>
      <c r="UJA508" s="477"/>
      <c r="UJB508" s="477"/>
      <c r="UJC508" s="477"/>
      <c r="UJD508" s="477"/>
      <c r="UJE508" s="477"/>
      <c r="UJF508" s="477"/>
      <c r="UJG508" s="477"/>
      <c r="UJH508" s="477"/>
      <c r="UJI508" s="477"/>
      <c r="UJJ508" s="477"/>
      <c r="UJK508" s="477"/>
      <c r="UJL508" s="477"/>
      <c r="UJM508" s="477"/>
      <c r="UJN508" s="477"/>
      <c r="UJO508" s="477"/>
      <c r="UJP508" s="477"/>
      <c r="UJQ508" s="477"/>
      <c r="UJR508" s="477"/>
      <c r="UJS508" s="477"/>
      <c r="UJT508" s="477"/>
      <c r="UJU508" s="477"/>
      <c r="UJV508" s="477"/>
      <c r="UJW508" s="477"/>
      <c r="UJX508" s="477"/>
      <c r="UJY508" s="477"/>
      <c r="UJZ508" s="477"/>
      <c r="UKA508" s="477"/>
      <c r="UKB508" s="477"/>
      <c r="UKC508" s="477"/>
      <c r="UKD508" s="477"/>
      <c r="UKE508" s="477"/>
      <c r="UKF508" s="477"/>
      <c r="UKG508" s="477"/>
      <c r="UKH508" s="477"/>
      <c r="UKI508" s="477"/>
      <c r="UKJ508" s="477"/>
      <c r="UKK508" s="477"/>
      <c r="UKL508" s="477"/>
      <c r="UKM508" s="477"/>
      <c r="UKN508" s="477"/>
      <c r="UKO508" s="477"/>
      <c r="UKP508" s="477"/>
      <c r="UKQ508" s="477"/>
      <c r="UKR508" s="477"/>
      <c r="UKS508" s="477"/>
      <c r="UKT508" s="477"/>
      <c r="UKU508" s="477"/>
      <c r="UKV508" s="477"/>
      <c r="UKW508" s="477"/>
      <c r="UKX508" s="477"/>
      <c r="UKY508" s="477"/>
      <c r="UKZ508" s="477"/>
      <c r="ULA508" s="477"/>
      <c r="ULB508" s="477"/>
      <c r="ULC508" s="477"/>
      <c r="ULD508" s="477"/>
      <c r="ULE508" s="477"/>
      <c r="ULF508" s="477"/>
      <c r="ULG508" s="477"/>
      <c r="ULH508" s="477"/>
      <c r="ULI508" s="477"/>
      <c r="ULJ508" s="477"/>
      <c r="ULK508" s="477"/>
      <c r="ULL508" s="477"/>
      <c r="ULM508" s="477"/>
      <c r="ULN508" s="477"/>
      <c r="ULO508" s="477"/>
      <c r="ULP508" s="477"/>
      <c r="ULQ508" s="477"/>
      <c r="ULR508" s="477"/>
      <c r="ULS508" s="477"/>
      <c r="ULT508" s="477"/>
      <c r="ULU508" s="477"/>
      <c r="ULV508" s="477"/>
      <c r="ULW508" s="477"/>
      <c r="ULX508" s="477"/>
      <c r="ULY508" s="477"/>
      <c r="ULZ508" s="477"/>
      <c r="UMA508" s="477"/>
      <c r="UMB508" s="477"/>
      <c r="UMC508" s="477"/>
      <c r="UMD508" s="477"/>
      <c r="UME508" s="477"/>
      <c r="UMF508" s="477"/>
      <c r="UMG508" s="477"/>
      <c r="UMH508" s="477"/>
      <c r="UMI508" s="477"/>
      <c r="UMJ508" s="477"/>
      <c r="UMK508" s="477"/>
      <c r="UML508" s="477"/>
      <c r="UMM508" s="477"/>
      <c r="UMN508" s="477"/>
      <c r="UMO508" s="477"/>
      <c r="UMP508" s="477"/>
      <c r="UMQ508" s="477"/>
      <c r="UMR508" s="477"/>
      <c r="UMS508" s="477"/>
      <c r="UMT508" s="477"/>
      <c r="UMU508" s="477"/>
      <c r="UMV508" s="477"/>
      <c r="UMW508" s="477"/>
      <c r="UMX508" s="477"/>
      <c r="UMY508" s="477"/>
      <c r="UMZ508" s="477"/>
      <c r="UNA508" s="477"/>
      <c r="UNB508" s="477"/>
      <c r="UNC508" s="477"/>
      <c r="UND508" s="477"/>
      <c r="UNE508" s="477"/>
      <c r="UNF508" s="477"/>
      <c r="UNG508" s="477"/>
      <c r="UNH508" s="477"/>
      <c r="UNI508" s="477"/>
      <c r="UNJ508" s="477"/>
      <c r="UNK508" s="477"/>
      <c r="UNL508" s="477"/>
      <c r="UNM508" s="477"/>
      <c r="UNN508" s="477"/>
      <c r="UNO508" s="477"/>
      <c r="UNP508" s="477"/>
      <c r="UNQ508" s="477"/>
      <c r="UNR508" s="477"/>
      <c r="UNS508" s="477"/>
      <c r="UNT508" s="477"/>
      <c r="UNU508" s="477"/>
      <c r="UNV508" s="477"/>
      <c r="UNW508" s="477"/>
      <c r="UNX508" s="477"/>
      <c r="UNY508" s="477"/>
      <c r="UNZ508" s="477"/>
      <c r="UOA508" s="477"/>
      <c r="UOB508" s="477"/>
      <c r="UOC508" s="477"/>
      <c r="UOD508" s="477"/>
      <c r="UOE508" s="477"/>
      <c r="UOF508" s="477"/>
      <c r="UOG508" s="477"/>
      <c r="UOH508" s="477"/>
      <c r="UOI508" s="477"/>
      <c r="UOJ508" s="477"/>
      <c r="UOK508" s="477"/>
      <c r="UOL508" s="477"/>
      <c r="UOM508" s="477"/>
      <c r="UON508" s="477"/>
      <c r="UOO508" s="477"/>
      <c r="UOP508" s="477"/>
      <c r="UOQ508" s="477"/>
      <c r="UOR508" s="477"/>
      <c r="UOS508" s="477"/>
      <c r="UOT508" s="477"/>
      <c r="UOU508" s="477"/>
      <c r="UOV508" s="477"/>
      <c r="UOW508" s="477"/>
      <c r="UOX508" s="477"/>
      <c r="UOY508" s="477"/>
      <c r="UOZ508" s="477"/>
      <c r="UPA508" s="477"/>
      <c r="UPB508" s="477"/>
      <c r="UPC508" s="477"/>
      <c r="UPD508" s="477"/>
      <c r="UPE508" s="477"/>
      <c r="UPF508" s="477"/>
      <c r="UPG508" s="477"/>
      <c r="UPH508" s="477"/>
      <c r="UPI508" s="477"/>
      <c r="UPJ508" s="477"/>
      <c r="UPK508" s="477"/>
      <c r="UPL508" s="477"/>
      <c r="UPM508" s="477"/>
      <c r="UPN508" s="477"/>
      <c r="UPO508" s="477"/>
      <c r="UPP508" s="477"/>
      <c r="UPQ508" s="477"/>
      <c r="UPR508" s="477"/>
      <c r="UPS508" s="477"/>
      <c r="UPT508" s="477"/>
      <c r="UPU508" s="477"/>
      <c r="UPV508" s="477"/>
      <c r="UPW508" s="477"/>
      <c r="UPX508" s="477"/>
      <c r="UPY508" s="477"/>
      <c r="UPZ508" s="477"/>
      <c r="UQA508" s="477"/>
      <c r="UQB508" s="477"/>
      <c r="UQC508" s="477"/>
      <c r="UQD508" s="477"/>
      <c r="UQE508" s="477"/>
      <c r="UQF508" s="477"/>
      <c r="UQG508" s="477"/>
      <c r="UQH508" s="477"/>
      <c r="UQI508" s="477"/>
      <c r="UQJ508" s="477"/>
      <c r="UQK508" s="477"/>
      <c r="UQL508" s="477"/>
      <c r="UQM508" s="477"/>
      <c r="UQN508" s="477"/>
      <c r="UQO508" s="477"/>
      <c r="UQP508" s="477"/>
      <c r="UQQ508" s="477"/>
      <c r="UQR508" s="477"/>
      <c r="UQS508" s="477"/>
      <c r="UQT508" s="477"/>
      <c r="UQU508" s="477"/>
      <c r="UQV508" s="477"/>
      <c r="UQW508" s="477"/>
      <c r="UQX508" s="477"/>
      <c r="UQY508" s="477"/>
      <c r="UQZ508" s="477"/>
      <c r="URA508" s="477"/>
      <c r="URB508" s="477"/>
      <c r="URC508" s="477"/>
      <c r="URD508" s="477"/>
      <c r="URE508" s="477"/>
      <c r="URF508" s="477"/>
      <c r="URG508" s="477"/>
      <c r="URH508" s="477"/>
      <c r="URI508" s="477"/>
      <c r="URJ508" s="477"/>
      <c r="URK508" s="477"/>
      <c r="URL508" s="477"/>
      <c r="URM508" s="477"/>
      <c r="URN508" s="477"/>
      <c r="URO508" s="477"/>
      <c r="URP508" s="477"/>
      <c r="URQ508" s="477"/>
      <c r="URR508" s="477"/>
      <c r="URS508" s="477"/>
      <c r="URT508" s="477"/>
      <c r="URU508" s="477"/>
      <c r="URV508" s="477"/>
      <c r="URW508" s="477"/>
      <c r="URX508" s="477"/>
      <c r="URY508" s="477"/>
      <c r="URZ508" s="477"/>
      <c r="USA508" s="477"/>
      <c r="USB508" s="477"/>
      <c r="USC508" s="477"/>
      <c r="USD508" s="477"/>
      <c r="USE508" s="477"/>
      <c r="USF508" s="477"/>
      <c r="USG508" s="477"/>
      <c r="USH508" s="477"/>
      <c r="USI508" s="477"/>
      <c r="USJ508" s="477"/>
      <c r="USK508" s="477"/>
      <c r="USL508" s="477"/>
      <c r="USM508" s="477"/>
      <c r="USN508" s="477"/>
      <c r="USO508" s="477"/>
      <c r="USP508" s="477"/>
      <c r="USQ508" s="477"/>
      <c r="USR508" s="477"/>
      <c r="USS508" s="477"/>
      <c r="UST508" s="477"/>
      <c r="USU508" s="477"/>
      <c r="USV508" s="477"/>
      <c r="USW508" s="477"/>
      <c r="USX508" s="477"/>
      <c r="USY508" s="477"/>
      <c r="USZ508" s="477"/>
      <c r="UTA508" s="477"/>
      <c r="UTB508" s="477"/>
      <c r="UTC508" s="477"/>
      <c r="UTD508" s="477"/>
      <c r="UTE508" s="477"/>
      <c r="UTF508" s="477"/>
      <c r="UTG508" s="477"/>
      <c r="UTH508" s="477"/>
      <c r="UTI508" s="477"/>
      <c r="UTJ508" s="477"/>
      <c r="UTK508" s="477"/>
      <c r="UTL508" s="477"/>
      <c r="UTM508" s="477"/>
      <c r="UTN508" s="477"/>
      <c r="UTO508" s="477"/>
      <c r="UTP508" s="477"/>
      <c r="UTQ508" s="477"/>
      <c r="UTR508" s="477"/>
      <c r="UTS508" s="477"/>
      <c r="UTT508" s="477"/>
      <c r="UTU508" s="477"/>
      <c r="UTV508" s="477"/>
      <c r="UTW508" s="477"/>
      <c r="UTX508" s="477"/>
      <c r="UTY508" s="477"/>
      <c r="UTZ508" s="477"/>
      <c r="UUA508" s="477"/>
      <c r="UUB508" s="477"/>
      <c r="UUC508" s="477"/>
      <c r="UUD508" s="477"/>
      <c r="UUE508" s="477"/>
      <c r="UUF508" s="477"/>
      <c r="UUG508" s="477"/>
      <c r="UUH508" s="477"/>
      <c r="UUI508" s="477"/>
      <c r="UUJ508" s="477"/>
      <c r="UUK508" s="477"/>
      <c r="UUL508" s="477"/>
      <c r="UUM508" s="477"/>
      <c r="UUN508" s="477"/>
      <c r="UUO508" s="477"/>
      <c r="UUP508" s="477"/>
      <c r="UUQ508" s="477"/>
      <c r="UUR508" s="477"/>
      <c r="UUS508" s="477"/>
      <c r="UUT508" s="477"/>
      <c r="UUU508" s="477"/>
      <c r="UUV508" s="477"/>
      <c r="UUW508" s="477"/>
      <c r="UUX508" s="477"/>
      <c r="UUY508" s="477"/>
      <c r="UUZ508" s="477"/>
      <c r="UVA508" s="477"/>
      <c r="UVB508" s="477"/>
      <c r="UVC508" s="477"/>
      <c r="UVD508" s="477"/>
      <c r="UVE508" s="477"/>
      <c r="UVF508" s="477"/>
      <c r="UVG508" s="477"/>
      <c r="UVH508" s="477"/>
      <c r="UVI508" s="477"/>
      <c r="UVJ508" s="477"/>
      <c r="UVK508" s="477"/>
      <c r="UVL508" s="477"/>
      <c r="UVM508" s="477"/>
      <c r="UVN508" s="477"/>
      <c r="UVO508" s="477"/>
      <c r="UVP508" s="477"/>
      <c r="UVQ508" s="477"/>
      <c r="UVR508" s="477"/>
      <c r="UVS508" s="477"/>
      <c r="UVT508" s="477"/>
      <c r="UVU508" s="477"/>
      <c r="UVV508" s="477"/>
      <c r="UVW508" s="477"/>
      <c r="UVX508" s="477"/>
      <c r="UVY508" s="477"/>
      <c r="UVZ508" s="477"/>
      <c r="UWA508" s="477"/>
      <c r="UWB508" s="477"/>
      <c r="UWC508" s="477"/>
      <c r="UWD508" s="477"/>
      <c r="UWE508" s="477"/>
      <c r="UWF508" s="477"/>
      <c r="UWG508" s="477"/>
      <c r="UWH508" s="477"/>
      <c r="UWI508" s="477"/>
      <c r="UWJ508" s="477"/>
      <c r="UWK508" s="477"/>
      <c r="UWL508" s="477"/>
      <c r="UWM508" s="477"/>
      <c r="UWN508" s="477"/>
      <c r="UWO508" s="477"/>
      <c r="UWP508" s="477"/>
      <c r="UWQ508" s="477"/>
      <c r="UWR508" s="477"/>
      <c r="UWS508" s="477"/>
      <c r="UWT508" s="477"/>
      <c r="UWU508" s="477"/>
      <c r="UWV508" s="477"/>
      <c r="UWW508" s="477"/>
      <c r="UWX508" s="477"/>
      <c r="UWY508" s="477"/>
      <c r="UWZ508" s="477"/>
      <c r="UXA508" s="477"/>
      <c r="UXB508" s="477"/>
      <c r="UXC508" s="477"/>
      <c r="UXD508" s="477"/>
      <c r="UXE508" s="477"/>
      <c r="UXF508" s="477"/>
      <c r="UXG508" s="477"/>
      <c r="UXH508" s="477"/>
      <c r="UXI508" s="477"/>
      <c r="UXJ508" s="477"/>
      <c r="UXK508" s="477"/>
      <c r="UXL508" s="477"/>
      <c r="UXM508" s="477"/>
      <c r="UXN508" s="477"/>
      <c r="UXO508" s="477"/>
      <c r="UXP508" s="477"/>
      <c r="UXQ508" s="477"/>
      <c r="UXR508" s="477"/>
      <c r="UXS508" s="477"/>
      <c r="UXT508" s="477"/>
      <c r="UXU508" s="477"/>
      <c r="UXV508" s="477"/>
      <c r="UXW508" s="477"/>
      <c r="UXX508" s="477"/>
      <c r="UXY508" s="477"/>
      <c r="UXZ508" s="477"/>
      <c r="UYA508" s="477"/>
      <c r="UYB508" s="477"/>
      <c r="UYC508" s="477"/>
      <c r="UYD508" s="477"/>
      <c r="UYE508" s="477"/>
      <c r="UYF508" s="477"/>
      <c r="UYG508" s="477"/>
      <c r="UYH508" s="477"/>
      <c r="UYI508" s="477"/>
      <c r="UYJ508" s="477"/>
      <c r="UYK508" s="477"/>
      <c r="UYL508" s="477"/>
      <c r="UYM508" s="477"/>
      <c r="UYN508" s="477"/>
      <c r="UYO508" s="477"/>
      <c r="UYP508" s="477"/>
      <c r="UYQ508" s="477"/>
      <c r="UYR508" s="477"/>
      <c r="UYS508" s="477"/>
      <c r="UYT508" s="477"/>
      <c r="UYU508" s="477"/>
      <c r="UYV508" s="477"/>
      <c r="UYW508" s="477"/>
      <c r="UYX508" s="477"/>
      <c r="UYY508" s="477"/>
      <c r="UYZ508" s="477"/>
      <c r="UZA508" s="477"/>
      <c r="UZB508" s="477"/>
      <c r="UZC508" s="477"/>
      <c r="UZD508" s="477"/>
      <c r="UZE508" s="477"/>
      <c r="UZF508" s="477"/>
      <c r="UZG508" s="477"/>
      <c r="UZH508" s="477"/>
      <c r="UZI508" s="477"/>
      <c r="UZJ508" s="477"/>
      <c r="UZK508" s="477"/>
      <c r="UZL508" s="477"/>
      <c r="UZM508" s="477"/>
      <c r="UZN508" s="477"/>
      <c r="UZO508" s="477"/>
      <c r="UZP508" s="477"/>
      <c r="UZQ508" s="477"/>
      <c r="UZR508" s="477"/>
      <c r="UZS508" s="477"/>
      <c r="UZT508" s="477"/>
      <c r="UZU508" s="477"/>
      <c r="UZV508" s="477"/>
      <c r="UZW508" s="477"/>
      <c r="UZX508" s="477"/>
      <c r="UZY508" s="477"/>
      <c r="UZZ508" s="477"/>
      <c r="VAA508" s="477"/>
      <c r="VAB508" s="477"/>
      <c r="VAC508" s="477"/>
      <c r="VAD508" s="477"/>
      <c r="VAE508" s="477"/>
      <c r="VAF508" s="477"/>
      <c r="VAG508" s="477"/>
      <c r="VAH508" s="477"/>
      <c r="VAI508" s="477"/>
      <c r="VAJ508" s="477"/>
      <c r="VAK508" s="477"/>
      <c r="VAL508" s="477"/>
      <c r="VAM508" s="477"/>
      <c r="VAN508" s="477"/>
      <c r="VAO508" s="477"/>
      <c r="VAP508" s="477"/>
      <c r="VAQ508" s="477"/>
      <c r="VAR508" s="477"/>
      <c r="VAS508" s="477"/>
      <c r="VAT508" s="477"/>
      <c r="VAU508" s="477"/>
      <c r="VAV508" s="477"/>
      <c r="VAW508" s="477"/>
      <c r="VAX508" s="477"/>
      <c r="VAY508" s="477"/>
      <c r="VAZ508" s="477"/>
      <c r="VBA508" s="477"/>
      <c r="VBB508" s="477"/>
      <c r="VBC508" s="477"/>
      <c r="VBD508" s="477"/>
      <c r="VBE508" s="477"/>
      <c r="VBF508" s="477"/>
      <c r="VBG508" s="477"/>
      <c r="VBH508" s="477"/>
      <c r="VBI508" s="477"/>
      <c r="VBJ508" s="477"/>
      <c r="VBK508" s="477"/>
      <c r="VBL508" s="477"/>
      <c r="VBM508" s="477"/>
      <c r="VBN508" s="477"/>
      <c r="VBO508" s="477"/>
      <c r="VBP508" s="477"/>
      <c r="VBQ508" s="477"/>
      <c r="VBR508" s="477"/>
      <c r="VBS508" s="477"/>
      <c r="VBT508" s="477"/>
      <c r="VBU508" s="477"/>
      <c r="VBV508" s="477"/>
      <c r="VBW508" s="477"/>
      <c r="VBX508" s="477"/>
      <c r="VBY508" s="477"/>
      <c r="VBZ508" s="477"/>
      <c r="VCA508" s="477"/>
      <c r="VCB508" s="477"/>
      <c r="VCC508" s="477"/>
      <c r="VCD508" s="477"/>
      <c r="VCE508" s="477"/>
      <c r="VCF508" s="477"/>
      <c r="VCG508" s="477"/>
      <c r="VCH508" s="477"/>
      <c r="VCI508" s="477"/>
      <c r="VCJ508" s="477"/>
      <c r="VCK508" s="477"/>
      <c r="VCL508" s="477"/>
      <c r="VCM508" s="477"/>
      <c r="VCN508" s="477"/>
      <c r="VCO508" s="477"/>
      <c r="VCP508" s="477"/>
      <c r="VCQ508" s="477"/>
      <c r="VCR508" s="477"/>
      <c r="VCS508" s="477"/>
      <c r="VCT508" s="477"/>
      <c r="VCU508" s="477"/>
      <c r="VCV508" s="477"/>
      <c r="VCW508" s="477"/>
      <c r="VCX508" s="477"/>
      <c r="VCY508" s="477"/>
      <c r="VCZ508" s="477"/>
      <c r="VDA508" s="477"/>
      <c r="VDB508" s="477"/>
      <c r="VDC508" s="477"/>
      <c r="VDD508" s="477"/>
      <c r="VDE508" s="477"/>
      <c r="VDF508" s="477"/>
      <c r="VDG508" s="477"/>
      <c r="VDH508" s="477"/>
      <c r="VDI508" s="477"/>
      <c r="VDJ508" s="477"/>
      <c r="VDK508" s="477"/>
      <c r="VDL508" s="477"/>
      <c r="VDM508" s="477"/>
      <c r="VDN508" s="477"/>
      <c r="VDO508" s="477"/>
      <c r="VDP508" s="477"/>
      <c r="VDQ508" s="477"/>
      <c r="VDR508" s="477"/>
      <c r="VDS508" s="477"/>
      <c r="VDT508" s="477"/>
      <c r="VDU508" s="477"/>
      <c r="VDV508" s="477"/>
      <c r="VDW508" s="477"/>
      <c r="VDX508" s="477"/>
      <c r="VDY508" s="477"/>
      <c r="VDZ508" s="477"/>
      <c r="VEA508" s="477"/>
      <c r="VEB508" s="477"/>
      <c r="VEC508" s="477"/>
      <c r="VED508" s="477"/>
      <c r="VEE508" s="477"/>
      <c r="VEF508" s="477"/>
      <c r="VEG508" s="477"/>
      <c r="VEH508" s="477"/>
      <c r="VEI508" s="477"/>
      <c r="VEJ508" s="477"/>
      <c r="VEK508" s="477"/>
      <c r="VEL508" s="477"/>
      <c r="VEM508" s="477"/>
      <c r="VEN508" s="477"/>
      <c r="VEO508" s="477"/>
      <c r="VEP508" s="477"/>
      <c r="VEQ508" s="477"/>
      <c r="VER508" s="477"/>
      <c r="VES508" s="477"/>
      <c r="VET508" s="477"/>
      <c r="VEU508" s="477"/>
      <c r="VEV508" s="477"/>
      <c r="VEW508" s="477"/>
      <c r="VEX508" s="477"/>
      <c r="VEY508" s="477"/>
      <c r="VEZ508" s="477"/>
      <c r="VFA508" s="477"/>
      <c r="VFB508" s="477"/>
      <c r="VFC508" s="477"/>
      <c r="VFD508" s="477"/>
      <c r="VFE508" s="477"/>
      <c r="VFF508" s="477"/>
      <c r="VFG508" s="477"/>
      <c r="VFH508" s="477"/>
      <c r="VFI508" s="477"/>
      <c r="VFJ508" s="477"/>
      <c r="VFK508" s="477"/>
      <c r="VFL508" s="477"/>
      <c r="VFM508" s="477"/>
      <c r="VFN508" s="477"/>
      <c r="VFO508" s="477"/>
      <c r="VFP508" s="477"/>
      <c r="VFQ508" s="477"/>
      <c r="VFR508" s="477"/>
      <c r="VFS508" s="477"/>
      <c r="VFT508" s="477"/>
      <c r="VFU508" s="477"/>
      <c r="VFV508" s="477"/>
      <c r="VFW508" s="477"/>
      <c r="VFX508" s="477"/>
      <c r="VFY508" s="477"/>
      <c r="VFZ508" s="477"/>
      <c r="VGA508" s="477"/>
      <c r="VGB508" s="477"/>
      <c r="VGC508" s="477"/>
      <c r="VGD508" s="477"/>
      <c r="VGE508" s="477"/>
      <c r="VGF508" s="477"/>
      <c r="VGG508" s="477"/>
      <c r="VGH508" s="477"/>
      <c r="VGI508" s="477"/>
      <c r="VGJ508" s="477"/>
      <c r="VGK508" s="477"/>
      <c r="VGL508" s="477"/>
      <c r="VGM508" s="477"/>
      <c r="VGN508" s="477"/>
      <c r="VGO508" s="477"/>
      <c r="VGP508" s="477"/>
      <c r="VGQ508" s="477"/>
      <c r="VGR508" s="477"/>
      <c r="VGS508" s="477"/>
      <c r="VGT508" s="477"/>
      <c r="VGU508" s="477"/>
      <c r="VGV508" s="477"/>
      <c r="VGW508" s="477"/>
      <c r="VGX508" s="477"/>
      <c r="VGY508" s="477"/>
      <c r="VGZ508" s="477"/>
      <c r="VHA508" s="477"/>
      <c r="VHB508" s="477"/>
      <c r="VHC508" s="477"/>
      <c r="VHD508" s="477"/>
      <c r="VHE508" s="477"/>
      <c r="VHF508" s="477"/>
      <c r="VHG508" s="477"/>
      <c r="VHH508" s="477"/>
      <c r="VHI508" s="477"/>
      <c r="VHJ508" s="477"/>
      <c r="VHK508" s="477"/>
      <c r="VHL508" s="477"/>
      <c r="VHM508" s="477"/>
      <c r="VHN508" s="477"/>
      <c r="VHO508" s="477"/>
      <c r="VHP508" s="477"/>
      <c r="VHQ508" s="477"/>
      <c r="VHR508" s="477"/>
      <c r="VHS508" s="477"/>
      <c r="VHT508" s="477"/>
      <c r="VHU508" s="477"/>
      <c r="VHV508" s="477"/>
      <c r="VHW508" s="477"/>
      <c r="VHX508" s="477"/>
      <c r="VHY508" s="477"/>
      <c r="VHZ508" s="477"/>
      <c r="VIA508" s="477"/>
      <c r="VIB508" s="477"/>
      <c r="VIC508" s="477"/>
      <c r="VID508" s="477"/>
      <c r="VIE508" s="477"/>
      <c r="VIF508" s="477"/>
      <c r="VIG508" s="477"/>
      <c r="VIH508" s="477"/>
      <c r="VII508" s="477"/>
      <c r="VIJ508" s="477"/>
      <c r="VIK508" s="477"/>
      <c r="VIL508" s="477"/>
      <c r="VIM508" s="477"/>
      <c r="VIN508" s="477"/>
      <c r="VIO508" s="477"/>
      <c r="VIP508" s="477"/>
      <c r="VIQ508" s="477"/>
      <c r="VIR508" s="477"/>
      <c r="VIS508" s="477"/>
      <c r="VIT508" s="477"/>
      <c r="VIU508" s="477"/>
      <c r="VIV508" s="477"/>
      <c r="VIW508" s="477"/>
      <c r="VIX508" s="477"/>
      <c r="VIY508" s="477"/>
      <c r="VIZ508" s="477"/>
      <c r="VJA508" s="477"/>
      <c r="VJB508" s="477"/>
      <c r="VJC508" s="477"/>
      <c r="VJD508" s="477"/>
      <c r="VJE508" s="477"/>
      <c r="VJF508" s="477"/>
      <c r="VJG508" s="477"/>
      <c r="VJH508" s="477"/>
      <c r="VJI508" s="477"/>
      <c r="VJJ508" s="477"/>
      <c r="VJK508" s="477"/>
      <c r="VJL508" s="477"/>
      <c r="VJM508" s="477"/>
      <c r="VJN508" s="477"/>
      <c r="VJO508" s="477"/>
      <c r="VJP508" s="477"/>
      <c r="VJQ508" s="477"/>
      <c r="VJR508" s="477"/>
      <c r="VJS508" s="477"/>
      <c r="VJT508" s="477"/>
      <c r="VJU508" s="477"/>
      <c r="VJV508" s="477"/>
      <c r="VJW508" s="477"/>
      <c r="VJX508" s="477"/>
      <c r="VJY508" s="477"/>
      <c r="VJZ508" s="477"/>
      <c r="VKA508" s="477"/>
      <c r="VKB508" s="477"/>
      <c r="VKC508" s="477"/>
      <c r="VKD508" s="477"/>
      <c r="VKE508" s="477"/>
      <c r="VKF508" s="477"/>
      <c r="VKG508" s="477"/>
      <c r="VKH508" s="477"/>
      <c r="VKI508" s="477"/>
      <c r="VKJ508" s="477"/>
      <c r="VKK508" s="477"/>
      <c r="VKL508" s="477"/>
      <c r="VKM508" s="477"/>
      <c r="VKN508" s="477"/>
      <c r="VKO508" s="477"/>
      <c r="VKP508" s="477"/>
      <c r="VKQ508" s="477"/>
      <c r="VKR508" s="477"/>
      <c r="VKS508" s="477"/>
      <c r="VKT508" s="477"/>
      <c r="VKU508" s="477"/>
      <c r="VKV508" s="477"/>
      <c r="VKW508" s="477"/>
      <c r="VKX508" s="477"/>
      <c r="VKY508" s="477"/>
      <c r="VKZ508" s="477"/>
      <c r="VLA508" s="477"/>
      <c r="VLB508" s="477"/>
      <c r="VLC508" s="477"/>
      <c r="VLD508" s="477"/>
      <c r="VLE508" s="477"/>
      <c r="VLF508" s="477"/>
      <c r="VLG508" s="477"/>
      <c r="VLH508" s="477"/>
      <c r="VLI508" s="477"/>
      <c r="VLJ508" s="477"/>
      <c r="VLK508" s="477"/>
      <c r="VLL508" s="477"/>
      <c r="VLM508" s="477"/>
      <c r="VLN508" s="477"/>
      <c r="VLO508" s="477"/>
      <c r="VLP508" s="477"/>
      <c r="VLQ508" s="477"/>
      <c r="VLR508" s="477"/>
      <c r="VLS508" s="477"/>
      <c r="VLT508" s="477"/>
      <c r="VLU508" s="477"/>
      <c r="VLV508" s="477"/>
      <c r="VLW508" s="477"/>
      <c r="VLX508" s="477"/>
      <c r="VLY508" s="477"/>
      <c r="VLZ508" s="477"/>
      <c r="VMA508" s="477"/>
      <c r="VMB508" s="477"/>
      <c r="VMC508" s="477"/>
      <c r="VMD508" s="477"/>
      <c r="VME508" s="477"/>
      <c r="VMF508" s="477"/>
      <c r="VMG508" s="477"/>
      <c r="VMH508" s="477"/>
      <c r="VMI508" s="477"/>
      <c r="VMJ508" s="477"/>
      <c r="VMK508" s="477"/>
      <c r="VML508" s="477"/>
      <c r="VMM508" s="477"/>
      <c r="VMN508" s="477"/>
      <c r="VMO508" s="477"/>
      <c r="VMP508" s="477"/>
      <c r="VMQ508" s="477"/>
      <c r="VMR508" s="477"/>
      <c r="VMS508" s="477"/>
      <c r="VMT508" s="477"/>
      <c r="VMU508" s="477"/>
      <c r="VMV508" s="477"/>
      <c r="VMW508" s="477"/>
      <c r="VMX508" s="477"/>
      <c r="VMY508" s="477"/>
      <c r="VMZ508" s="477"/>
      <c r="VNA508" s="477"/>
      <c r="VNB508" s="477"/>
      <c r="VNC508" s="477"/>
      <c r="VND508" s="477"/>
      <c r="VNE508" s="477"/>
      <c r="VNF508" s="477"/>
      <c r="VNG508" s="477"/>
      <c r="VNH508" s="477"/>
      <c r="VNI508" s="477"/>
      <c r="VNJ508" s="477"/>
      <c r="VNK508" s="477"/>
      <c r="VNL508" s="477"/>
      <c r="VNM508" s="477"/>
      <c r="VNN508" s="477"/>
      <c r="VNO508" s="477"/>
      <c r="VNP508" s="477"/>
      <c r="VNQ508" s="477"/>
      <c r="VNR508" s="477"/>
      <c r="VNS508" s="477"/>
      <c r="VNT508" s="477"/>
      <c r="VNU508" s="477"/>
      <c r="VNV508" s="477"/>
      <c r="VNW508" s="477"/>
      <c r="VNX508" s="477"/>
      <c r="VNY508" s="477"/>
      <c r="VNZ508" s="477"/>
      <c r="VOA508" s="477"/>
      <c r="VOB508" s="477"/>
      <c r="VOC508" s="477"/>
      <c r="VOD508" s="477"/>
      <c r="VOE508" s="477"/>
      <c r="VOF508" s="477"/>
      <c r="VOG508" s="477"/>
      <c r="VOH508" s="477"/>
      <c r="VOI508" s="477"/>
      <c r="VOJ508" s="477"/>
      <c r="VOK508" s="477"/>
      <c r="VOL508" s="477"/>
      <c r="VOM508" s="477"/>
      <c r="VON508" s="477"/>
      <c r="VOO508" s="477"/>
      <c r="VOP508" s="477"/>
      <c r="VOQ508" s="477"/>
      <c r="VOR508" s="477"/>
      <c r="VOS508" s="477"/>
      <c r="VOT508" s="477"/>
      <c r="VOU508" s="477"/>
      <c r="VOV508" s="477"/>
      <c r="VOW508" s="477"/>
      <c r="VOX508" s="477"/>
      <c r="VOY508" s="477"/>
      <c r="VOZ508" s="477"/>
      <c r="VPA508" s="477"/>
      <c r="VPB508" s="477"/>
      <c r="VPC508" s="477"/>
      <c r="VPD508" s="477"/>
      <c r="VPE508" s="477"/>
      <c r="VPF508" s="477"/>
      <c r="VPG508" s="477"/>
      <c r="VPH508" s="477"/>
      <c r="VPI508" s="477"/>
      <c r="VPJ508" s="477"/>
      <c r="VPK508" s="477"/>
      <c r="VPL508" s="477"/>
      <c r="VPM508" s="477"/>
      <c r="VPN508" s="477"/>
      <c r="VPO508" s="477"/>
      <c r="VPP508" s="477"/>
      <c r="VPQ508" s="477"/>
      <c r="VPR508" s="477"/>
      <c r="VPS508" s="477"/>
      <c r="VPT508" s="477"/>
      <c r="VPU508" s="477"/>
      <c r="VPV508" s="477"/>
      <c r="VPW508" s="477"/>
      <c r="VPX508" s="477"/>
      <c r="VPY508" s="477"/>
      <c r="VPZ508" s="477"/>
      <c r="VQA508" s="477"/>
      <c r="VQB508" s="477"/>
      <c r="VQC508" s="477"/>
      <c r="VQD508" s="477"/>
      <c r="VQE508" s="477"/>
      <c r="VQF508" s="477"/>
      <c r="VQG508" s="477"/>
      <c r="VQH508" s="477"/>
      <c r="VQI508" s="477"/>
      <c r="VQJ508" s="477"/>
      <c r="VQK508" s="477"/>
      <c r="VQL508" s="477"/>
      <c r="VQM508" s="477"/>
      <c r="VQN508" s="477"/>
      <c r="VQO508" s="477"/>
      <c r="VQP508" s="477"/>
      <c r="VQQ508" s="477"/>
      <c r="VQR508" s="477"/>
      <c r="VQS508" s="477"/>
      <c r="VQT508" s="477"/>
      <c r="VQU508" s="477"/>
      <c r="VQV508" s="477"/>
      <c r="VQW508" s="477"/>
      <c r="VQX508" s="477"/>
      <c r="VQY508" s="477"/>
      <c r="VQZ508" s="477"/>
      <c r="VRA508" s="477"/>
      <c r="VRB508" s="477"/>
      <c r="VRC508" s="477"/>
      <c r="VRD508" s="477"/>
      <c r="VRE508" s="477"/>
      <c r="VRF508" s="477"/>
      <c r="VRG508" s="477"/>
      <c r="VRH508" s="477"/>
      <c r="VRI508" s="477"/>
      <c r="VRJ508" s="477"/>
      <c r="VRK508" s="477"/>
      <c r="VRL508" s="477"/>
      <c r="VRM508" s="477"/>
      <c r="VRN508" s="477"/>
      <c r="VRO508" s="477"/>
      <c r="VRP508" s="477"/>
      <c r="VRQ508" s="477"/>
      <c r="VRR508" s="477"/>
      <c r="VRS508" s="477"/>
      <c r="VRT508" s="477"/>
      <c r="VRU508" s="477"/>
      <c r="VRV508" s="477"/>
      <c r="VRW508" s="477"/>
      <c r="VRX508" s="477"/>
      <c r="VRY508" s="477"/>
      <c r="VRZ508" s="477"/>
      <c r="VSA508" s="477"/>
      <c r="VSB508" s="477"/>
      <c r="VSC508" s="477"/>
      <c r="VSD508" s="477"/>
      <c r="VSE508" s="477"/>
      <c r="VSF508" s="477"/>
      <c r="VSG508" s="477"/>
      <c r="VSH508" s="477"/>
      <c r="VSI508" s="477"/>
      <c r="VSJ508" s="477"/>
      <c r="VSK508" s="477"/>
      <c r="VSL508" s="477"/>
      <c r="VSM508" s="477"/>
      <c r="VSN508" s="477"/>
      <c r="VSO508" s="477"/>
      <c r="VSP508" s="477"/>
      <c r="VSQ508" s="477"/>
      <c r="VSR508" s="477"/>
      <c r="VSS508" s="477"/>
      <c r="VST508" s="477"/>
      <c r="VSU508" s="477"/>
      <c r="VSV508" s="477"/>
      <c r="VSW508" s="477"/>
      <c r="VSX508" s="477"/>
      <c r="VSY508" s="477"/>
      <c r="VSZ508" s="477"/>
      <c r="VTA508" s="477"/>
      <c r="VTB508" s="477"/>
      <c r="VTC508" s="477"/>
      <c r="VTD508" s="477"/>
      <c r="VTE508" s="477"/>
      <c r="VTF508" s="477"/>
      <c r="VTG508" s="477"/>
      <c r="VTH508" s="477"/>
      <c r="VTI508" s="477"/>
      <c r="VTJ508" s="477"/>
      <c r="VTK508" s="477"/>
      <c r="VTL508" s="477"/>
      <c r="VTM508" s="477"/>
      <c r="VTN508" s="477"/>
      <c r="VTO508" s="477"/>
      <c r="VTP508" s="477"/>
      <c r="VTQ508" s="477"/>
      <c r="VTR508" s="477"/>
      <c r="VTS508" s="477"/>
      <c r="VTT508" s="477"/>
      <c r="VTU508" s="477"/>
      <c r="VTV508" s="477"/>
      <c r="VTW508" s="477"/>
      <c r="VTX508" s="477"/>
      <c r="VTY508" s="477"/>
      <c r="VTZ508" s="477"/>
      <c r="VUA508" s="477"/>
      <c r="VUB508" s="477"/>
      <c r="VUC508" s="477"/>
      <c r="VUD508" s="477"/>
      <c r="VUE508" s="477"/>
      <c r="VUF508" s="477"/>
      <c r="VUG508" s="477"/>
      <c r="VUH508" s="477"/>
      <c r="VUI508" s="477"/>
      <c r="VUJ508" s="477"/>
      <c r="VUK508" s="477"/>
      <c r="VUL508" s="477"/>
      <c r="VUM508" s="477"/>
      <c r="VUN508" s="477"/>
      <c r="VUO508" s="477"/>
      <c r="VUP508" s="477"/>
      <c r="VUQ508" s="477"/>
      <c r="VUR508" s="477"/>
      <c r="VUS508" s="477"/>
      <c r="VUT508" s="477"/>
      <c r="VUU508" s="477"/>
      <c r="VUV508" s="477"/>
      <c r="VUW508" s="477"/>
      <c r="VUX508" s="477"/>
      <c r="VUY508" s="477"/>
      <c r="VUZ508" s="477"/>
      <c r="VVA508" s="477"/>
      <c r="VVB508" s="477"/>
      <c r="VVC508" s="477"/>
      <c r="VVD508" s="477"/>
      <c r="VVE508" s="477"/>
      <c r="VVF508" s="477"/>
      <c r="VVG508" s="477"/>
      <c r="VVH508" s="477"/>
      <c r="VVI508" s="477"/>
      <c r="VVJ508" s="477"/>
      <c r="VVK508" s="477"/>
      <c r="VVL508" s="477"/>
      <c r="VVM508" s="477"/>
      <c r="VVN508" s="477"/>
      <c r="VVO508" s="477"/>
      <c r="VVP508" s="477"/>
      <c r="VVQ508" s="477"/>
      <c r="VVR508" s="477"/>
      <c r="VVS508" s="477"/>
      <c r="VVT508" s="477"/>
      <c r="VVU508" s="477"/>
      <c r="VVV508" s="477"/>
      <c r="VVW508" s="477"/>
      <c r="VVX508" s="477"/>
      <c r="VVY508" s="477"/>
      <c r="VVZ508" s="477"/>
      <c r="VWA508" s="477"/>
      <c r="VWB508" s="477"/>
      <c r="VWC508" s="477"/>
      <c r="VWD508" s="477"/>
      <c r="VWE508" s="477"/>
      <c r="VWF508" s="477"/>
      <c r="VWG508" s="477"/>
      <c r="VWH508" s="477"/>
      <c r="VWI508" s="477"/>
      <c r="VWJ508" s="477"/>
      <c r="VWK508" s="477"/>
      <c r="VWL508" s="477"/>
      <c r="VWM508" s="477"/>
      <c r="VWN508" s="477"/>
      <c r="VWO508" s="477"/>
      <c r="VWP508" s="477"/>
      <c r="VWQ508" s="477"/>
      <c r="VWR508" s="477"/>
      <c r="VWS508" s="477"/>
      <c r="VWT508" s="477"/>
      <c r="VWU508" s="477"/>
      <c r="VWV508" s="477"/>
      <c r="VWW508" s="477"/>
      <c r="VWX508" s="477"/>
      <c r="VWY508" s="477"/>
      <c r="VWZ508" s="477"/>
      <c r="VXA508" s="477"/>
      <c r="VXB508" s="477"/>
      <c r="VXC508" s="477"/>
      <c r="VXD508" s="477"/>
      <c r="VXE508" s="477"/>
      <c r="VXF508" s="477"/>
      <c r="VXG508" s="477"/>
      <c r="VXH508" s="477"/>
      <c r="VXI508" s="477"/>
      <c r="VXJ508" s="477"/>
      <c r="VXK508" s="477"/>
      <c r="VXL508" s="477"/>
      <c r="VXM508" s="477"/>
      <c r="VXN508" s="477"/>
      <c r="VXO508" s="477"/>
      <c r="VXP508" s="477"/>
      <c r="VXQ508" s="477"/>
      <c r="VXR508" s="477"/>
      <c r="VXS508" s="477"/>
      <c r="VXT508" s="477"/>
      <c r="VXU508" s="477"/>
      <c r="VXV508" s="477"/>
      <c r="VXW508" s="477"/>
      <c r="VXX508" s="477"/>
      <c r="VXY508" s="477"/>
      <c r="VXZ508" s="477"/>
      <c r="VYA508" s="477"/>
      <c r="VYB508" s="477"/>
      <c r="VYC508" s="477"/>
      <c r="VYD508" s="477"/>
      <c r="VYE508" s="477"/>
      <c r="VYF508" s="477"/>
      <c r="VYG508" s="477"/>
      <c r="VYH508" s="477"/>
      <c r="VYI508" s="477"/>
      <c r="VYJ508" s="477"/>
      <c r="VYK508" s="477"/>
      <c r="VYL508" s="477"/>
      <c r="VYM508" s="477"/>
      <c r="VYN508" s="477"/>
      <c r="VYO508" s="477"/>
      <c r="VYP508" s="477"/>
      <c r="VYQ508" s="477"/>
      <c r="VYR508" s="477"/>
      <c r="VYS508" s="477"/>
      <c r="VYT508" s="477"/>
      <c r="VYU508" s="477"/>
      <c r="VYV508" s="477"/>
      <c r="VYW508" s="477"/>
      <c r="VYX508" s="477"/>
      <c r="VYY508" s="477"/>
      <c r="VYZ508" s="477"/>
      <c r="VZA508" s="477"/>
      <c r="VZB508" s="477"/>
      <c r="VZC508" s="477"/>
      <c r="VZD508" s="477"/>
      <c r="VZE508" s="477"/>
      <c r="VZF508" s="477"/>
      <c r="VZG508" s="477"/>
      <c r="VZH508" s="477"/>
      <c r="VZI508" s="477"/>
      <c r="VZJ508" s="477"/>
      <c r="VZK508" s="477"/>
      <c r="VZL508" s="477"/>
      <c r="VZM508" s="477"/>
      <c r="VZN508" s="477"/>
      <c r="VZO508" s="477"/>
      <c r="VZP508" s="477"/>
      <c r="VZQ508" s="477"/>
      <c r="VZR508" s="477"/>
      <c r="VZS508" s="477"/>
      <c r="VZT508" s="477"/>
      <c r="VZU508" s="477"/>
      <c r="VZV508" s="477"/>
      <c r="VZW508" s="477"/>
      <c r="VZX508" s="477"/>
      <c r="VZY508" s="477"/>
      <c r="VZZ508" s="477"/>
      <c r="WAA508" s="477"/>
      <c r="WAB508" s="477"/>
      <c r="WAC508" s="477"/>
      <c r="WAD508" s="477"/>
      <c r="WAE508" s="477"/>
      <c r="WAF508" s="477"/>
      <c r="WAG508" s="477"/>
      <c r="WAH508" s="477"/>
      <c r="WAI508" s="477"/>
      <c r="WAJ508" s="477"/>
      <c r="WAK508" s="477"/>
      <c r="WAL508" s="477"/>
      <c r="WAM508" s="477"/>
      <c r="WAN508" s="477"/>
      <c r="WAO508" s="477"/>
      <c r="WAP508" s="477"/>
      <c r="WAQ508" s="477"/>
      <c r="WAR508" s="477"/>
      <c r="WAS508" s="477"/>
      <c r="WAT508" s="477"/>
      <c r="WAU508" s="477"/>
      <c r="WAV508" s="477"/>
      <c r="WAW508" s="477"/>
      <c r="WAX508" s="477"/>
      <c r="WAY508" s="477"/>
      <c r="WAZ508" s="477"/>
      <c r="WBA508" s="477"/>
      <c r="WBB508" s="477"/>
      <c r="WBC508" s="477"/>
      <c r="WBD508" s="477"/>
      <c r="WBE508" s="477"/>
      <c r="WBF508" s="477"/>
      <c r="WBG508" s="477"/>
      <c r="WBH508" s="477"/>
      <c r="WBI508" s="477"/>
      <c r="WBJ508" s="477"/>
      <c r="WBK508" s="477"/>
      <c r="WBL508" s="477"/>
      <c r="WBM508" s="477"/>
      <c r="WBN508" s="477"/>
      <c r="WBO508" s="477"/>
      <c r="WBP508" s="477"/>
      <c r="WBQ508" s="477"/>
      <c r="WBR508" s="477"/>
      <c r="WBS508" s="477"/>
      <c r="WBT508" s="477"/>
      <c r="WBU508" s="477"/>
      <c r="WBV508" s="477"/>
      <c r="WBW508" s="477"/>
      <c r="WBX508" s="477"/>
      <c r="WBY508" s="477"/>
      <c r="WBZ508" s="477"/>
      <c r="WCA508" s="477"/>
      <c r="WCB508" s="477"/>
      <c r="WCC508" s="477"/>
      <c r="WCD508" s="477"/>
      <c r="WCE508" s="477"/>
      <c r="WCF508" s="477"/>
      <c r="WCG508" s="477"/>
      <c r="WCH508" s="477"/>
      <c r="WCI508" s="477"/>
      <c r="WCJ508" s="477"/>
      <c r="WCK508" s="477"/>
      <c r="WCL508" s="477"/>
      <c r="WCM508" s="477"/>
      <c r="WCN508" s="477"/>
      <c r="WCO508" s="477"/>
      <c r="WCP508" s="477"/>
      <c r="WCQ508" s="477"/>
      <c r="WCR508" s="477"/>
      <c r="WCS508" s="477"/>
      <c r="WCT508" s="477"/>
      <c r="WCU508" s="477"/>
      <c r="WCV508" s="477"/>
      <c r="WCW508" s="477"/>
      <c r="WCX508" s="477"/>
      <c r="WCY508" s="477"/>
      <c r="WCZ508" s="477"/>
      <c r="WDA508" s="477"/>
      <c r="WDB508" s="477"/>
      <c r="WDC508" s="477"/>
      <c r="WDD508" s="477"/>
      <c r="WDE508" s="477"/>
      <c r="WDF508" s="477"/>
      <c r="WDG508" s="477"/>
      <c r="WDH508" s="477"/>
      <c r="WDI508" s="477"/>
      <c r="WDJ508" s="477"/>
      <c r="WDK508" s="477"/>
      <c r="WDL508" s="477"/>
      <c r="WDM508" s="477"/>
      <c r="WDN508" s="477"/>
      <c r="WDO508" s="477"/>
      <c r="WDP508" s="477"/>
      <c r="WDQ508" s="477"/>
      <c r="WDR508" s="477"/>
      <c r="WDS508" s="477"/>
      <c r="WDT508" s="477"/>
      <c r="WDU508" s="477"/>
      <c r="WDV508" s="477"/>
      <c r="WDW508" s="477"/>
      <c r="WDX508" s="477"/>
      <c r="WDY508" s="477"/>
      <c r="WDZ508" s="477"/>
      <c r="WEA508" s="477"/>
      <c r="WEB508" s="477"/>
      <c r="WEC508" s="477"/>
      <c r="WED508" s="477"/>
      <c r="WEE508" s="477"/>
      <c r="WEF508" s="477"/>
      <c r="WEG508" s="477"/>
      <c r="WEH508" s="477"/>
      <c r="WEI508" s="477"/>
      <c r="WEJ508" s="477"/>
      <c r="WEK508" s="477"/>
      <c r="WEL508" s="477"/>
      <c r="WEM508" s="477"/>
      <c r="WEN508" s="477"/>
      <c r="WEO508" s="477"/>
      <c r="WEP508" s="477"/>
      <c r="WEQ508" s="477"/>
      <c r="WER508" s="477"/>
      <c r="WES508" s="477"/>
      <c r="WET508" s="477"/>
      <c r="WEU508" s="477"/>
      <c r="WEV508" s="477"/>
      <c r="WEW508" s="477"/>
      <c r="WEX508" s="477"/>
      <c r="WEY508" s="477"/>
      <c r="WEZ508" s="477"/>
      <c r="WFA508" s="477"/>
      <c r="WFB508" s="477"/>
      <c r="WFC508" s="477"/>
      <c r="WFD508" s="477"/>
      <c r="WFE508" s="477"/>
      <c r="WFF508" s="477"/>
      <c r="WFG508" s="477"/>
      <c r="WFH508" s="477"/>
      <c r="WFI508" s="477"/>
      <c r="WFJ508" s="477"/>
      <c r="WFK508" s="477"/>
      <c r="WFL508" s="477"/>
      <c r="WFM508" s="477"/>
      <c r="WFN508" s="477"/>
      <c r="WFO508" s="477"/>
      <c r="WFP508" s="477"/>
      <c r="WFQ508" s="477"/>
      <c r="WFR508" s="477"/>
      <c r="WFS508" s="477"/>
      <c r="WFT508" s="477"/>
      <c r="WFU508" s="477"/>
      <c r="WFV508" s="477"/>
      <c r="WFW508" s="477"/>
      <c r="WFX508" s="477"/>
      <c r="WFY508" s="477"/>
      <c r="WFZ508" s="477"/>
      <c r="WGA508" s="477"/>
      <c r="WGB508" s="477"/>
      <c r="WGC508" s="477"/>
      <c r="WGD508" s="477"/>
      <c r="WGE508" s="477"/>
      <c r="WGF508" s="477"/>
      <c r="WGG508" s="477"/>
      <c r="WGH508" s="477"/>
      <c r="WGI508" s="477"/>
      <c r="WGJ508" s="477"/>
      <c r="WGK508" s="477"/>
      <c r="WGL508" s="477"/>
      <c r="WGM508" s="477"/>
      <c r="WGN508" s="477"/>
      <c r="WGO508" s="477"/>
      <c r="WGP508" s="477"/>
      <c r="WGQ508" s="477"/>
      <c r="WGR508" s="477"/>
      <c r="WGS508" s="477"/>
      <c r="WGT508" s="477"/>
      <c r="WGU508" s="477"/>
      <c r="WGV508" s="477"/>
      <c r="WGW508" s="477"/>
      <c r="WGX508" s="477"/>
      <c r="WGY508" s="477"/>
      <c r="WGZ508" s="477"/>
      <c r="WHA508" s="477"/>
      <c r="WHB508" s="477"/>
      <c r="WHC508" s="477"/>
      <c r="WHD508" s="477"/>
      <c r="WHE508" s="477"/>
      <c r="WHF508" s="477"/>
      <c r="WHG508" s="477"/>
      <c r="WHH508" s="477"/>
      <c r="WHI508" s="477"/>
      <c r="WHJ508" s="477"/>
      <c r="WHK508" s="477"/>
      <c r="WHL508" s="477"/>
      <c r="WHM508" s="477"/>
      <c r="WHN508" s="477"/>
      <c r="WHO508" s="477"/>
      <c r="WHP508" s="477"/>
      <c r="WHQ508" s="477"/>
      <c r="WHR508" s="477"/>
      <c r="WHS508" s="477"/>
      <c r="WHT508" s="477"/>
      <c r="WHU508" s="477"/>
      <c r="WHV508" s="477"/>
      <c r="WHW508" s="477"/>
      <c r="WHX508" s="477"/>
      <c r="WHY508" s="477"/>
      <c r="WHZ508" s="477"/>
      <c r="WIA508" s="477"/>
      <c r="WIB508" s="477"/>
      <c r="WIC508" s="477"/>
      <c r="WID508" s="477"/>
      <c r="WIE508" s="477"/>
      <c r="WIF508" s="477"/>
      <c r="WIG508" s="477"/>
      <c r="WIH508" s="477"/>
      <c r="WII508" s="477"/>
      <c r="WIJ508" s="477"/>
      <c r="WIK508" s="477"/>
      <c r="WIL508" s="477"/>
      <c r="WIM508" s="477"/>
      <c r="WIN508" s="477"/>
      <c r="WIO508" s="477"/>
      <c r="WIP508" s="477"/>
      <c r="WIQ508" s="477"/>
      <c r="WIR508" s="477"/>
      <c r="WIS508" s="477"/>
      <c r="WIT508" s="477"/>
      <c r="WIU508" s="477"/>
      <c r="WIV508" s="477"/>
      <c r="WIW508" s="477"/>
      <c r="WIX508" s="477"/>
      <c r="WIY508" s="477"/>
      <c r="WIZ508" s="477"/>
      <c r="WJA508" s="477"/>
      <c r="WJB508" s="477"/>
      <c r="WJC508" s="477"/>
      <c r="WJD508" s="477"/>
      <c r="WJE508" s="477"/>
      <c r="WJF508" s="477"/>
      <c r="WJG508" s="477"/>
      <c r="WJH508" s="477"/>
      <c r="WJI508" s="477"/>
      <c r="WJJ508" s="477"/>
      <c r="WJK508" s="477"/>
      <c r="WJL508" s="477"/>
      <c r="WJM508" s="477"/>
      <c r="WJN508" s="477"/>
      <c r="WJO508" s="477"/>
      <c r="WJP508" s="477"/>
      <c r="WJQ508" s="477"/>
      <c r="WJR508" s="477"/>
      <c r="WJS508" s="477"/>
      <c r="WJT508" s="477"/>
      <c r="WJU508" s="477"/>
      <c r="WJV508" s="477"/>
      <c r="WJW508" s="477"/>
      <c r="WJX508" s="477"/>
      <c r="WJY508" s="477"/>
      <c r="WJZ508" s="477"/>
      <c r="WKA508" s="477"/>
      <c r="WKB508" s="477"/>
      <c r="WKC508" s="477"/>
      <c r="WKD508" s="477"/>
      <c r="WKE508" s="477"/>
      <c r="WKF508" s="477"/>
      <c r="WKG508" s="477"/>
      <c r="WKH508" s="477"/>
      <c r="WKI508" s="477"/>
      <c r="WKJ508" s="477"/>
      <c r="WKK508" s="477"/>
      <c r="WKL508" s="477"/>
      <c r="WKM508" s="477"/>
      <c r="WKN508" s="477"/>
      <c r="WKO508" s="477"/>
      <c r="WKP508" s="477"/>
      <c r="WKQ508" s="477"/>
      <c r="WKR508" s="477"/>
      <c r="WKS508" s="477"/>
      <c r="WKT508" s="477"/>
      <c r="WKU508" s="477"/>
      <c r="WKV508" s="477"/>
      <c r="WKW508" s="477"/>
      <c r="WKX508" s="477"/>
      <c r="WKY508" s="477"/>
      <c r="WKZ508" s="477"/>
      <c r="WLA508" s="477"/>
      <c r="WLB508" s="477"/>
      <c r="WLC508" s="477"/>
      <c r="WLD508" s="477"/>
      <c r="WLE508" s="477"/>
      <c r="WLF508" s="477"/>
      <c r="WLG508" s="477"/>
      <c r="WLH508" s="477"/>
      <c r="WLI508" s="477"/>
      <c r="WLJ508" s="477"/>
      <c r="WLK508" s="477"/>
      <c r="WLL508" s="477"/>
      <c r="WLM508" s="477"/>
      <c r="WLN508" s="477"/>
      <c r="WLO508" s="477"/>
      <c r="WLP508" s="477"/>
      <c r="WLQ508" s="477"/>
      <c r="WLR508" s="477"/>
      <c r="WLS508" s="477"/>
      <c r="WLT508" s="477"/>
      <c r="WLU508" s="477"/>
      <c r="WLV508" s="477"/>
      <c r="WLW508" s="477"/>
      <c r="WLX508" s="477"/>
      <c r="WLY508" s="477"/>
      <c r="WLZ508" s="477"/>
      <c r="WMA508" s="477"/>
      <c r="WMB508" s="477"/>
      <c r="WMC508" s="477"/>
      <c r="WMD508" s="477"/>
      <c r="WME508" s="477"/>
      <c r="WMF508" s="477"/>
      <c r="WMG508" s="477"/>
      <c r="WMH508" s="477"/>
      <c r="WMI508" s="477"/>
      <c r="WMJ508" s="477"/>
      <c r="WMK508" s="477"/>
      <c r="WML508" s="477"/>
      <c r="WMM508" s="477"/>
      <c r="WMN508" s="477"/>
      <c r="WMO508" s="477"/>
      <c r="WMP508" s="477"/>
      <c r="WMQ508" s="477"/>
      <c r="WMR508" s="477"/>
      <c r="WMS508" s="477"/>
      <c r="WMT508" s="477"/>
      <c r="WMU508" s="477"/>
      <c r="WMV508" s="477"/>
      <c r="WMW508" s="477"/>
      <c r="WMX508" s="477"/>
      <c r="WMY508" s="477"/>
      <c r="WMZ508" s="477"/>
      <c r="WNA508" s="477"/>
      <c r="WNB508" s="477"/>
      <c r="WNC508" s="477"/>
      <c r="WND508" s="477"/>
      <c r="WNE508" s="477"/>
      <c r="WNF508" s="477"/>
      <c r="WNG508" s="477"/>
      <c r="WNH508" s="477"/>
      <c r="WNI508" s="477"/>
      <c r="WNJ508" s="477"/>
      <c r="WNK508" s="477"/>
      <c r="WNL508" s="477"/>
      <c r="WNM508" s="477"/>
      <c r="WNN508" s="477"/>
      <c r="WNO508" s="477"/>
      <c r="WNP508" s="477"/>
      <c r="WNQ508" s="477"/>
      <c r="WNR508" s="477"/>
      <c r="WNS508" s="477"/>
      <c r="WNT508" s="477"/>
      <c r="WNU508" s="477"/>
      <c r="WNV508" s="477"/>
      <c r="WNW508" s="477"/>
      <c r="WNX508" s="477"/>
      <c r="WNY508" s="477"/>
      <c r="WNZ508" s="477"/>
      <c r="WOA508" s="477"/>
      <c r="WOB508" s="477"/>
      <c r="WOC508" s="477"/>
      <c r="WOD508" s="477"/>
      <c r="WOE508" s="477"/>
      <c r="WOF508" s="477"/>
      <c r="WOG508" s="477"/>
      <c r="WOH508" s="477"/>
      <c r="WOI508" s="477"/>
      <c r="WOJ508" s="477"/>
      <c r="WOK508" s="477"/>
      <c r="WOL508" s="477"/>
      <c r="WOM508" s="477"/>
      <c r="WON508" s="477"/>
      <c r="WOO508" s="477"/>
      <c r="WOP508" s="477"/>
      <c r="WOQ508" s="477"/>
      <c r="WOR508" s="477"/>
      <c r="WOS508" s="477"/>
      <c r="WOT508" s="477"/>
      <c r="WOU508" s="477"/>
      <c r="WOV508" s="477"/>
      <c r="WOW508" s="477"/>
      <c r="WOX508" s="477"/>
      <c r="WOY508" s="477"/>
      <c r="WOZ508" s="477"/>
      <c r="WPA508" s="477"/>
      <c r="WPB508" s="477"/>
      <c r="WPC508" s="477"/>
      <c r="WPD508" s="477"/>
      <c r="WPE508" s="477"/>
      <c r="WPF508" s="477"/>
      <c r="WPG508" s="477"/>
      <c r="WPH508" s="477"/>
      <c r="WPI508" s="477"/>
      <c r="WPJ508" s="477"/>
      <c r="WPK508" s="477"/>
      <c r="WPL508" s="477"/>
      <c r="WPM508" s="477"/>
      <c r="WPN508" s="477"/>
      <c r="WPO508" s="477"/>
      <c r="WPP508" s="477"/>
      <c r="WPQ508" s="477"/>
      <c r="WPR508" s="477"/>
      <c r="WPS508" s="477"/>
      <c r="WPT508" s="477"/>
      <c r="WPU508" s="477"/>
      <c r="WPV508" s="477"/>
      <c r="WPW508" s="477"/>
      <c r="WPX508" s="477"/>
      <c r="WPY508" s="477"/>
      <c r="WPZ508" s="477"/>
      <c r="WQA508" s="477"/>
      <c r="WQB508" s="477"/>
      <c r="WQC508" s="477"/>
      <c r="WQD508" s="477"/>
      <c r="WQE508" s="477"/>
      <c r="WQF508" s="477"/>
      <c r="WQG508" s="477"/>
      <c r="WQH508" s="477"/>
      <c r="WQI508" s="477"/>
      <c r="WQJ508" s="477"/>
      <c r="WQK508" s="477"/>
      <c r="WQL508" s="477"/>
      <c r="WQM508" s="477"/>
      <c r="WQN508" s="477"/>
      <c r="WQO508" s="477"/>
      <c r="WQP508" s="477"/>
      <c r="WQQ508" s="477"/>
      <c r="WQR508" s="477"/>
      <c r="WQS508" s="477"/>
      <c r="WQT508" s="477"/>
      <c r="WQU508" s="477"/>
      <c r="WQV508" s="477"/>
      <c r="WQW508" s="477"/>
      <c r="WQX508" s="477"/>
      <c r="WQY508" s="477"/>
      <c r="WQZ508" s="477"/>
      <c r="WRA508" s="477"/>
      <c r="WRB508" s="477"/>
      <c r="WRC508" s="477"/>
      <c r="WRD508" s="477"/>
      <c r="WRE508" s="477"/>
      <c r="WRF508" s="477"/>
      <c r="WRG508" s="477"/>
      <c r="WRH508" s="477"/>
      <c r="WRI508" s="477"/>
      <c r="WRJ508" s="477"/>
      <c r="WRK508" s="477"/>
      <c r="WRL508" s="477"/>
      <c r="WRM508" s="477"/>
      <c r="WRN508" s="477"/>
      <c r="WRO508" s="477"/>
      <c r="WRP508" s="477"/>
      <c r="WRQ508" s="477"/>
      <c r="WRR508" s="477"/>
      <c r="WRS508" s="477"/>
      <c r="WRT508" s="477"/>
      <c r="WRU508" s="477"/>
      <c r="WRV508" s="477"/>
      <c r="WRW508" s="477"/>
      <c r="WRX508" s="477"/>
      <c r="WRY508" s="477"/>
      <c r="WRZ508" s="477"/>
      <c r="WSA508" s="477"/>
      <c r="WSB508" s="477"/>
      <c r="WSC508" s="477"/>
      <c r="WSD508" s="477"/>
      <c r="WSE508" s="477"/>
      <c r="WSF508" s="477"/>
      <c r="WSG508" s="477"/>
      <c r="WSH508" s="477"/>
      <c r="WSI508" s="477"/>
      <c r="WSJ508" s="477"/>
      <c r="WSK508" s="477"/>
      <c r="WSL508" s="477"/>
      <c r="WSM508" s="477"/>
      <c r="WSN508" s="477"/>
      <c r="WSO508" s="477"/>
      <c r="WSP508" s="477"/>
      <c r="WSQ508" s="477"/>
      <c r="WSR508" s="477"/>
      <c r="WSS508" s="477"/>
      <c r="WST508" s="477"/>
      <c r="WSU508" s="477"/>
      <c r="WSV508" s="477"/>
      <c r="WSW508" s="477"/>
      <c r="WSX508" s="477"/>
      <c r="WSY508" s="477"/>
      <c r="WSZ508" s="477"/>
      <c r="WTA508" s="477"/>
      <c r="WTB508" s="477"/>
      <c r="WTC508" s="477"/>
      <c r="WTD508" s="477"/>
      <c r="WTE508" s="477"/>
      <c r="WTF508" s="477"/>
      <c r="WTG508" s="477"/>
      <c r="WTH508" s="477"/>
      <c r="WTI508" s="477"/>
      <c r="WTJ508" s="477"/>
      <c r="WTK508" s="477"/>
      <c r="WTL508" s="477"/>
      <c r="WTM508" s="477"/>
      <c r="WTN508" s="477"/>
      <c r="WTO508" s="477"/>
      <c r="WTP508" s="477"/>
      <c r="WTQ508" s="477"/>
      <c r="WTR508" s="477"/>
      <c r="WTS508" s="477"/>
      <c r="WTT508" s="477"/>
      <c r="WTU508" s="477"/>
      <c r="WTV508" s="477"/>
      <c r="WTW508" s="477"/>
      <c r="WTX508" s="477"/>
      <c r="WTY508" s="477"/>
      <c r="WTZ508" s="477"/>
      <c r="WUA508" s="477"/>
      <c r="WUB508" s="477"/>
      <c r="WUC508" s="477"/>
      <c r="WUD508" s="477"/>
      <c r="WUE508" s="477"/>
      <c r="WUF508" s="477"/>
      <c r="WUG508" s="477"/>
      <c r="WUH508" s="477"/>
      <c r="WUI508" s="477"/>
      <c r="WUJ508" s="477"/>
      <c r="WUK508" s="477"/>
      <c r="WUL508" s="477"/>
      <c r="WUM508" s="477"/>
      <c r="WUN508" s="477"/>
      <c r="WUO508" s="477"/>
      <c r="WUP508" s="477"/>
      <c r="WUQ508" s="477"/>
      <c r="WUR508" s="477"/>
      <c r="WUS508" s="477"/>
      <c r="WUT508" s="477"/>
      <c r="WUU508" s="477"/>
      <c r="WUV508" s="477"/>
      <c r="WUW508" s="477"/>
      <c r="WUX508" s="477"/>
      <c r="WUY508" s="477"/>
      <c r="WUZ508" s="477"/>
      <c r="WVA508" s="477"/>
      <c r="WVB508" s="477"/>
      <c r="WVC508" s="477"/>
      <c r="WVD508" s="477"/>
      <c r="WVE508" s="477"/>
      <c r="WVF508" s="477"/>
      <c r="WVG508" s="477"/>
      <c r="WVH508" s="477"/>
      <c r="WVI508" s="477"/>
      <c r="WVJ508" s="477"/>
      <c r="WVK508" s="477"/>
      <c r="WVL508" s="477"/>
      <c r="WVM508" s="477"/>
      <c r="WVN508" s="477"/>
      <c r="WVO508" s="477"/>
      <c r="WVP508" s="477"/>
      <c r="WVQ508" s="477"/>
      <c r="WVR508" s="477"/>
      <c r="WVS508" s="477"/>
      <c r="WVT508" s="477"/>
      <c r="WVU508" s="477"/>
      <c r="WVV508" s="477"/>
      <c r="WVW508" s="477"/>
      <c r="WVX508" s="477"/>
      <c r="WVY508" s="477"/>
      <c r="WVZ508" s="477"/>
      <c r="WWA508" s="477"/>
      <c r="WWB508" s="477"/>
      <c r="WWC508" s="477"/>
      <c r="WWD508" s="477"/>
      <c r="WWE508" s="477"/>
      <c r="WWF508" s="477"/>
      <c r="WWG508" s="477"/>
      <c r="WWH508" s="477"/>
      <c r="WWI508" s="477"/>
      <c r="WWJ508" s="477"/>
      <c r="WWK508" s="477"/>
      <c r="WWL508" s="477"/>
      <c r="WWM508" s="477"/>
      <c r="WWN508" s="477"/>
      <c r="WWO508" s="477"/>
      <c r="WWP508" s="477"/>
      <c r="WWQ508" s="477"/>
      <c r="WWR508" s="477"/>
      <c r="WWS508" s="477"/>
      <c r="WWT508" s="477"/>
      <c r="WWU508" s="477"/>
      <c r="WWV508" s="477"/>
      <c r="WWW508" s="477"/>
      <c r="WWX508" s="477"/>
      <c r="WWY508" s="477"/>
      <c r="WWZ508" s="477"/>
      <c r="WXA508" s="477"/>
      <c r="WXB508" s="477"/>
      <c r="WXC508" s="477"/>
      <c r="WXD508" s="477"/>
      <c r="WXE508" s="477"/>
      <c r="WXF508" s="477"/>
      <c r="WXG508" s="477"/>
      <c r="WXH508" s="477"/>
      <c r="WXI508" s="477"/>
      <c r="WXJ508" s="477"/>
      <c r="WXK508" s="477"/>
      <c r="WXL508" s="477"/>
      <c r="WXM508" s="477"/>
      <c r="WXN508" s="477"/>
      <c r="WXO508" s="477"/>
      <c r="WXP508" s="477"/>
      <c r="WXQ508" s="477"/>
      <c r="WXR508" s="477"/>
      <c r="WXS508" s="477"/>
      <c r="WXT508" s="477"/>
      <c r="WXU508" s="477"/>
      <c r="WXV508" s="477"/>
      <c r="WXW508" s="477"/>
      <c r="WXX508" s="477"/>
      <c r="WXY508" s="477"/>
      <c r="WXZ508" s="477"/>
      <c r="WYA508" s="477"/>
      <c r="WYB508" s="477"/>
      <c r="WYC508" s="477"/>
      <c r="WYD508" s="477"/>
      <c r="WYE508" s="477"/>
      <c r="WYF508" s="477"/>
      <c r="WYG508" s="477"/>
      <c r="WYH508" s="477"/>
      <c r="WYI508" s="477"/>
      <c r="WYJ508" s="477"/>
      <c r="WYK508" s="477"/>
      <c r="WYL508" s="477"/>
      <c r="WYM508" s="477"/>
      <c r="WYN508" s="477"/>
      <c r="WYO508" s="477"/>
      <c r="WYP508" s="477"/>
      <c r="WYQ508" s="477"/>
      <c r="WYR508" s="477"/>
      <c r="WYS508" s="477"/>
      <c r="WYT508" s="477"/>
      <c r="WYU508" s="477"/>
      <c r="WYV508" s="477"/>
      <c r="WYW508" s="477"/>
      <c r="WYX508" s="477"/>
      <c r="WYY508" s="477"/>
      <c r="WYZ508" s="477"/>
      <c r="WZA508" s="477"/>
      <c r="WZB508" s="477"/>
      <c r="WZC508" s="477"/>
      <c r="WZD508" s="477"/>
      <c r="WZE508" s="477"/>
      <c r="WZF508" s="477"/>
      <c r="WZG508" s="477"/>
      <c r="WZH508" s="477"/>
      <c r="WZI508" s="477"/>
      <c r="WZJ508" s="477"/>
      <c r="WZK508" s="477"/>
      <c r="WZL508" s="477"/>
      <c r="WZM508" s="477"/>
      <c r="WZN508" s="477"/>
      <c r="WZO508" s="477"/>
      <c r="WZP508" s="477"/>
      <c r="WZQ508" s="477"/>
      <c r="WZR508" s="477"/>
      <c r="WZS508" s="477"/>
      <c r="WZT508" s="477"/>
      <c r="WZU508" s="477"/>
      <c r="WZV508" s="477"/>
      <c r="WZW508" s="477"/>
      <c r="WZX508" s="477"/>
      <c r="WZY508" s="477"/>
      <c r="WZZ508" s="477"/>
      <c r="XAA508" s="477"/>
      <c r="XAB508" s="477"/>
      <c r="XAC508" s="477"/>
      <c r="XAD508" s="477"/>
      <c r="XAE508" s="477"/>
      <c r="XAF508" s="477"/>
      <c r="XAG508" s="477"/>
      <c r="XAH508" s="477"/>
      <c r="XAI508" s="477"/>
      <c r="XAJ508" s="477"/>
      <c r="XAK508" s="477"/>
      <c r="XAL508" s="477"/>
      <c r="XAM508" s="477"/>
      <c r="XAN508" s="477"/>
      <c r="XAO508" s="477"/>
      <c r="XAP508" s="477"/>
      <c r="XAQ508" s="477"/>
      <c r="XAR508" s="477"/>
      <c r="XAS508" s="477"/>
      <c r="XAT508" s="477"/>
      <c r="XAU508" s="477"/>
      <c r="XAV508" s="477"/>
      <c r="XAW508" s="477"/>
      <c r="XAX508" s="477"/>
      <c r="XAY508" s="477"/>
      <c r="XAZ508" s="477"/>
      <c r="XBA508" s="477"/>
      <c r="XBB508" s="477"/>
      <c r="XBC508" s="477"/>
      <c r="XBD508" s="477"/>
      <c r="XBE508" s="477"/>
      <c r="XBF508" s="477"/>
      <c r="XBG508" s="477"/>
      <c r="XBH508" s="477"/>
      <c r="XBI508" s="477"/>
      <c r="XBJ508" s="477"/>
      <c r="XBK508" s="477"/>
      <c r="XBL508" s="477"/>
      <c r="XBM508" s="477"/>
      <c r="XBN508" s="477"/>
      <c r="XBO508" s="477"/>
      <c r="XBP508" s="477"/>
      <c r="XBQ508" s="477"/>
      <c r="XBR508" s="477"/>
      <c r="XBS508" s="477"/>
      <c r="XBT508" s="477"/>
      <c r="XBU508" s="477"/>
      <c r="XBV508" s="477"/>
      <c r="XBW508" s="477"/>
      <c r="XBX508" s="477"/>
      <c r="XBY508" s="477"/>
      <c r="XBZ508" s="477"/>
      <c r="XCA508" s="477"/>
      <c r="XCB508" s="477"/>
      <c r="XCC508" s="477"/>
      <c r="XCD508" s="477"/>
      <c r="XCE508" s="477"/>
      <c r="XCF508" s="477"/>
      <c r="XCG508" s="477"/>
      <c r="XCH508" s="477"/>
      <c r="XCI508" s="477"/>
      <c r="XCJ508" s="477"/>
      <c r="XCK508" s="477"/>
      <c r="XCL508" s="477"/>
      <c r="XCM508" s="477"/>
      <c r="XCN508" s="477"/>
      <c r="XCO508" s="477"/>
      <c r="XCP508" s="477"/>
      <c r="XCQ508" s="477"/>
      <c r="XCR508" s="477"/>
      <c r="XCS508" s="477"/>
      <c r="XCT508" s="477"/>
      <c r="XCU508" s="477"/>
      <c r="XCV508" s="477"/>
      <c r="XCW508" s="477"/>
      <c r="XCX508" s="477"/>
      <c r="XCY508" s="477"/>
      <c r="XCZ508" s="477"/>
      <c r="XDA508" s="477"/>
      <c r="XDB508" s="477"/>
      <c r="XDC508" s="477"/>
      <c r="XDD508" s="477"/>
      <c r="XDE508" s="477"/>
      <c r="XDF508" s="477"/>
      <c r="XDG508" s="477"/>
      <c r="XDH508" s="477"/>
      <c r="XDI508" s="477"/>
      <c r="XDJ508" s="477"/>
      <c r="XDK508" s="477"/>
      <c r="XDL508" s="477"/>
      <c r="XDM508" s="477"/>
      <c r="XDN508" s="477"/>
      <c r="XDO508" s="477"/>
      <c r="XDP508" s="477"/>
      <c r="XDQ508" s="477"/>
      <c r="XDR508" s="477"/>
      <c r="XDS508" s="477"/>
      <c r="XDT508" s="477"/>
      <c r="XDU508" s="477"/>
      <c r="XDV508" s="477"/>
      <c r="XDW508" s="477"/>
      <c r="XDX508" s="477"/>
      <c r="XDY508" s="477"/>
      <c r="XDZ508" s="477"/>
      <c r="XEA508" s="477"/>
      <c r="XEB508" s="477"/>
      <c r="XEC508" s="477"/>
      <c r="XED508" s="477"/>
      <c r="XEE508" s="477"/>
      <c r="XEF508" s="477"/>
      <c r="XEG508" s="477"/>
      <c r="XEH508" s="477"/>
      <c r="XEI508" s="477"/>
      <c r="XEJ508" s="477"/>
      <c r="XEK508" s="477"/>
      <c r="XEL508" s="477"/>
      <c r="XEM508" s="477"/>
      <c r="XEN508" s="477"/>
      <c r="XEO508" s="477"/>
      <c r="XEP508" s="477"/>
      <c r="XEQ508" s="477"/>
      <c r="XER508" s="477"/>
      <c r="XES508" s="477"/>
      <c r="XET508" s="477"/>
      <c r="XEU508" s="477"/>
      <c r="XEV508" s="477"/>
      <c r="XEW508" s="477"/>
      <c r="XEX508" s="477"/>
      <c r="XEY508" s="477"/>
      <c r="XEZ508" s="477"/>
      <c r="XFA508" s="477"/>
      <c r="XFB508" s="477"/>
      <c r="XFC508" s="477"/>
      <c r="XFD508" s="477"/>
    </row>
    <row r="509" spans="2:16384">
      <c r="B509" s="37" t="s">
        <v>144</v>
      </c>
      <c r="C509" s="414">
        <v>0.3</v>
      </c>
      <c r="D509" s="34">
        <f t="shared" ref="D509:D519" si="3">(K509*1/C509)+E509</f>
        <v>42000</v>
      </c>
      <c r="E509" s="34">
        <f>K509*2.5</f>
        <v>18000</v>
      </c>
      <c r="F509" s="414">
        <v>180</v>
      </c>
      <c r="G509" s="414">
        <v>26</v>
      </c>
      <c r="H509" s="415">
        <f t="shared" ref="H509:H519" si="4">F509/G509</f>
        <v>6.9230769230769234</v>
      </c>
      <c r="I509" s="34">
        <v>5500000</v>
      </c>
      <c r="J509" s="414">
        <v>40</v>
      </c>
      <c r="K509" s="414">
        <f t="shared" ref="K509:K519" si="5">F509*J509</f>
        <v>7200</v>
      </c>
      <c r="L509" s="34">
        <f t="shared" ref="L509:L519" si="6">I509*K509</f>
        <v>39600000000</v>
      </c>
      <c r="M509" s="416">
        <v>7.0000000000000007E-2</v>
      </c>
      <c r="N509" s="417">
        <f t="shared" ref="N509:N519" si="7">L509*M509</f>
        <v>2772000000.0000005</v>
      </c>
      <c r="O509" s="416">
        <v>0.03</v>
      </c>
      <c r="P509" s="417">
        <f t="shared" ref="P509:P519" si="8">L509*O509</f>
        <v>1188000000</v>
      </c>
      <c r="Q509" s="417">
        <f t="shared" ref="Q509:Q519" si="9">L509*0.9</f>
        <v>35640000000</v>
      </c>
      <c r="R509" s="417">
        <f t="shared" ref="R509:R519" si="10">L509*0.1</f>
        <v>3960000000</v>
      </c>
    </row>
    <row r="510" spans="2:16384">
      <c r="B510" s="37" t="s">
        <v>143</v>
      </c>
      <c r="C510" s="414">
        <v>0.3</v>
      </c>
      <c r="D510" s="34">
        <f t="shared" si="3"/>
        <v>61250</v>
      </c>
      <c r="E510" s="34">
        <f>K510*2.5</f>
        <v>26250</v>
      </c>
      <c r="F510" s="414">
        <v>300</v>
      </c>
      <c r="G510" s="414">
        <v>43</v>
      </c>
      <c r="H510" s="418">
        <f t="shared" si="4"/>
        <v>6.9767441860465116</v>
      </c>
      <c r="I510" s="34">
        <v>6000000</v>
      </c>
      <c r="J510" s="414">
        <v>35</v>
      </c>
      <c r="K510" s="414">
        <f t="shared" si="5"/>
        <v>10500</v>
      </c>
      <c r="L510" s="402">
        <f t="shared" si="6"/>
        <v>63000000000</v>
      </c>
      <c r="M510" s="416">
        <v>7.0000000000000007E-2</v>
      </c>
      <c r="N510" s="417">
        <f t="shared" si="7"/>
        <v>4410000000</v>
      </c>
      <c r="O510" s="416">
        <v>0.03</v>
      </c>
      <c r="P510" s="417">
        <f t="shared" si="8"/>
        <v>1890000000</v>
      </c>
      <c r="Q510" s="417">
        <f t="shared" si="9"/>
        <v>56700000000</v>
      </c>
      <c r="R510" s="417">
        <f t="shared" si="10"/>
        <v>6300000000</v>
      </c>
    </row>
    <row r="511" spans="2:16384">
      <c r="B511" s="419" t="s">
        <v>142</v>
      </c>
      <c r="C511" s="414">
        <v>0.8</v>
      </c>
      <c r="D511" s="34">
        <f t="shared" si="3"/>
        <v>3150</v>
      </c>
      <c r="E511" s="34">
        <f>K511*0.5</f>
        <v>900</v>
      </c>
      <c r="F511" s="414">
        <v>60</v>
      </c>
      <c r="G511" s="414">
        <v>9</v>
      </c>
      <c r="H511" s="418">
        <f t="shared" si="4"/>
        <v>6.666666666666667</v>
      </c>
      <c r="I511" s="34">
        <v>5000000</v>
      </c>
      <c r="J511" s="414">
        <v>30</v>
      </c>
      <c r="K511" s="414">
        <f t="shared" si="5"/>
        <v>1800</v>
      </c>
      <c r="L511" s="402">
        <f t="shared" si="6"/>
        <v>9000000000</v>
      </c>
      <c r="M511" s="416">
        <v>7.0000000000000007E-2</v>
      </c>
      <c r="N511" s="417">
        <f t="shared" si="7"/>
        <v>630000000.00000012</v>
      </c>
      <c r="O511" s="416">
        <v>0.03</v>
      </c>
      <c r="P511" s="417">
        <f t="shared" si="8"/>
        <v>270000000</v>
      </c>
      <c r="Q511" s="417">
        <f t="shared" si="9"/>
        <v>8100000000</v>
      </c>
      <c r="R511" s="417">
        <f t="shared" si="10"/>
        <v>900000000</v>
      </c>
    </row>
    <row r="512" spans="2:16384">
      <c r="B512" s="419" t="s">
        <v>141</v>
      </c>
      <c r="C512" s="414">
        <v>0.8</v>
      </c>
      <c r="D512" s="34">
        <f t="shared" si="3"/>
        <v>5775</v>
      </c>
      <c r="E512" s="34">
        <f>K512*0.5</f>
        <v>1650</v>
      </c>
      <c r="F512" s="414">
        <v>120</v>
      </c>
      <c r="G512" s="414">
        <v>18</v>
      </c>
      <c r="H512" s="418">
        <f t="shared" si="4"/>
        <v>6.666666666666667</v>
      </c>
      <c r="I512" s="34">
        <v>4500000</v>
      </c>
      <c r="J512" s="414">
        <v>27.5</v>
      </c>
      <c r="K512" s="414">
        <f t="shared" si="5"/>
        <v>3300</v>
      </c>
      <c r="L512" s="402">
        <f t="shared" si="6"/>
        <v>14850000000</v>
      </c>
      <c r="M512" s="416">
        <v>7.0000000000000007E-2</v>
      </c>
      <c r="N512" s="417">
        <f t="shared" si="7"/>
        <v>1039500000.0000001</v>
      </c>
      <c r="O512" s="416">
        <v>0.03</v>
      </c>
      <c r="P512" s="417">
        <f t="shared" si="8"/>
        <v>445500000</v>
      </c>
      <c r="Q512" s="417">
        <f t="shared" si="9"/>
        <v>13365000000</v>
      </c>
      <c r="R512" s="417">
        <f t="shared" si="10"/>
        <v>1485000000</v>
      </c>
    </row>
    <row r="513" spans="2:18">
      <c r="B513" s="419" t="s">
        <v>140</v>
      </c>
      <c r="C513" s="414">
        <v>0.8</v>
      </c>
      <c r="D513" s="34">
        <f t="shared" si="3"/>
        <v>10500</v>
      </c>
      <c r="E513" s="34">
        <f>K513*0.5</f>
        <v>3000</v>
      </c>
      <c r="F513" s="414">
        <v>240</v>
      </c>
      <c r="G513" s="414">
        <v>36</v>
      </c>
      <c r="H513" s="418">
        <f t="shared" si="4"/>
        <v>6.666666666666667</v>
      </c>
      <c r="I513" s="34">
        <v>4000000</v>
      </c>
      <c r="J513" s="414">
        <v>25</v>
      </c>
      <c r="K513" s="414">
        <f t="shared" si="5"/>
        <v>6000</v>
      </c>
      <c r="L513" s="402">
        <f t="shared" si="6"/>
        <v>24000000000</v>
      </c>
      <c r="M513" s="416">
        <v>7.0000000000000007E-2</v>
      </c>
      <c r="N513" s="417">
        <f t="shared" si="7"/>
        <v>1680000000.0000002</v>
      </c>
      <c r="O513" s="416">
        <v>0.03</v>
      </c>
      <c r="P513" s="417">
        <f t="shared" si="8"/>
        <v>720000000</v>
      </c>
      <c r="Q513" s="417">
        <f t="shared" si="9"/>
        <v>21600000000</v>
      </c>
      <c r="R513" s="417">
        <f t="shared" si="10"/>
        <v>2400000000</v>
      </c>
    </row>
    <row r="514" spans="2:18">
      <c r="B514" s="419" t="s">
        <v>841</v>
      </c>
      <c r="C514" s="414">
        <v>1</v>
      </c>
      <c r="D514" s="34">
        <f t="shared" si="3"/>
        <v>1000</v>
      </c>
      <c r="E514" s="34">
        <f>K514*C514</f>
        <v>500</v>
      </c>
      <c r="F514" s="414">
        <v>10</v>
      </c>
      <c r="G514" s="414">
        <v>1.5</v>
      </c>
      <c r="H514" s="418">
        <f t="shared" si="4"/>
        <v>6.666666666666667</v>
      </c>
      <c r="I514" s="34">
        <v>4000000</v>
      </c>
      <c r="J514" s="414">
        <v>50</v>
      </c>
      <c r="K514" s="414">
        <f t="shared" si="5"/>
        <v>500</v>
      </c>
      <c r="L514" s="402">
        <f t="shared" si="6"/>
        <v>2000000000</v>
      </c>
      <c r="M514" s="416">
        <v>7.0000000000000007E-2</v>
      </c>
      <c r="N514" s="417">
        <f t="shared" si="7"/>
        <v>140000000</v>
      </c>
      <c r="O514" s="416">
        <v>0.03</v>
      </c>
      <c r="P514" s="417">
        <f t="shared" si="8"/>
        <v>60000000</v>
      </c>
      <c r="Q514" s="417">
        <f t="shared" si="9"/>
        <v>1800000000</v>
      </c>
      <c r="R514" s="417">
        <f t="shared" si="10"/>
        <v>200000000</v>
      </c>
    </row>
    <row r="515" spans="2:18">
      <c r="B515" s="419" t="s">
        <v>842</v>
      </c>
      <c r="C515" s="414">
        <v>1</v>
      </c>
      <c r="D515" s="34">
        <f t="shared" si="3"/>
        <v>2000</v>
      </c>
      <c r="E515" s="34">
        <f>K515*C515</f>
        <v>1000</v>
      </c>
      <c r="F515" s="414">
        <v>20</v>
      </c>
      <c r="G515" s="414">
        <v>3</v>
      </c>
      <c r="H515" s="418">
        <f t="shared" si="4"/>
        <v>6.666666666666667</v>
      </c>
      <c r="I515" s="34">
        <v>4000000</v>
      </c>
      <c r="J515" s="414">
        <v>50</v>
      </c>
      <c r="K515" s="414">
        <f t="shared" si="5"/>
        <v>1000</v>
      </c>
      <c r="L515" s="402">
        <f t="shared" si="6"/>
        <v>4000000000</v>
      </c>
      <c r="M515" s="416">
        <v>7.0000000000000007E-2</v>
      </c>
      <c r="N515" s="417">
        <f t="shared" si="7"/>
        <v>280000000</v>
      </c>
      <c r="O515" s="416">
        <v>0.03</v>
      </c>
      <c r="P515" s="417">
        <f t="shared" si="8"/>
        <v>120000000</v>
      </c>
      <c r="Q515" s="417">
        <f t="shared" si="9"/>
        <v>3600000000</v>
      </c>
      <c r="R515" s="417">
        <f t="shared" si="10"/>
        <v>400000000</v>
      </c>
    </row>
    <row r="516" spans="2:18">
      <c r="B516" s="419" t="s">
        <v>843</v>
      </c>
      <c r="C516" s="414">
        <v>1</v>
      </c>
      <c r="D516" s="34">
        <f t="shared" si="3"/>
        <v>3000</v>
      </c>
      <c r="E516" s="34">
        <f>K516*C516</f>
        <v>1500</v>
      </c>
      <c r="F516" s="414">
        <v>30</v>
      </c>
      <c r="G516" s="414">
        <v>6</v>
      </c>
      <c r="H516" s="418">
        <f t="shared" si="4"/>
        <v>5</v>
      </c>
      <c r="I516" s="34">
        <v>4000000</v>
      </c>
      <c r="J516" s="414">
        <v>50</v>
      </c>
      <c r="K516" s="414">
        <f t="shared" si="5"/>
        <v>1500</v>
      </c>
      <c r="L516" s="402">
        <f t="shared" si="6"/>
        <v>6000000000</v>
      </c>
      <c r="M516" s="416">
        <v>7.0000000000000007E-2</v>
      </c>
      <c r="N516" s="417">
        <f t="shared" si="7"/>
        <v>420000000.00000006</v>
      </c>
      <c r="O516" s="416">
        <v>0.03</v>
      </c>
      <c r="P516" s="417">
        <f t="shared" si="8"/>
        <v>180000000</v>
      </c>
      <c r="Q516" s="417">
        <f t="shared" si="9"/>
        <v>5400000000</v>
      </c>
      <c r="R516" s="417">
        <f t="shared" si="10"/>
        <v>600000000</v>
      </c>
    </row>
    <row r="517" spans="2:18">
      <c r="B517" s="419" t="s">
        <v>139</v>
      </c>
      <c r="C517" s="414">
        <v>1</v>
      </c>
      <c r="D517" s="34">
        <f t="shared" si="3"/>
        <v>360</v>
      </c>
      <c r="E517" s="34">
        <f>K517*0.5</f>
        <v>120</v>
      </c>
      <c r="F517" s="414">
        <v>30</v>
      </c>
      <c r="G517" s="414">
        <v>4</v>
      </c>
      <c r="H517" s="414">
        <f t="shared" si="4"/>
        <v>7.5</v>
      </c>
      <c r="I517" s="34">
        <v>4000000</v>
      </c>
      <c r="J517" s="414">
        <v>8</v>
      </c>
      <c r="K517" s="414">
        <f t="shared" si="5"/>
        <v>240</v>
      </c>
      <c r="L517" s="402">
        <f t="shared" si="6"/>
        <v>960000000</v>
      </c>
      <c r="M517" s="416">
        <v>7.0000000000000007E-2</v>
      </c>
      <c r="N517" s="417">
        <f t="shared" si="7"/>
        <v>67200000</v>
      </c>
      <c r="O517" s="416">
        <v>0.03</v>
      </c>
      <c r="P517" s="417">
        <f t="shared" si="8"/>
        <v>28800000</v>
      </c>
      <c r="Q517" s="417">
        <f t="shared" si="9"/>
        <v>864000000</v>
      </c>
      <c r="R517" s="417">
        <f t="shared" si="10"/>
        <v>96000000</v>
      </c>
    </row>
    <row r="518" spans="2:18">
      <c r="B518" s="419" t="s">
        <v>138</v>
      </c>
      <c r="C518" s="414">
        <v>1</v>
      </c>
      <c r="D518" s="34">
        <f t="shared" si="3"/>
        <v>240</v>
      </c>
      <c r="E518" s="34">
        <f>K518*0.5</f>
        <v>80</v>
      </c>
      <c r="F518" s="414">
        <v>20</v>
      </c>
      <c r="G518" s="414">
        <v>3</v>
      </c>
      <c r="H518" s="418">
        <f t="shared" si="4"/>
        <v>6.666666666666667</v>
      </c>
      <c r="I518" s="34">
        <v>4000000</v>
      </c>
      <c r="J518" s="414">
        <v>8</v>
      </c>
      <c r="K518" s="414">
        <f t="shared" si="5"/>
        <v>160</v>
      </c>
      <c r="L518" s="402">
        <f t="shared" si="6"/>
        <v>640000000</v>
      </c>
      <c r="M518" s="416">
        <v>7.0000000000000007E-2</v>
      </c>
      <c r="N518" s="417">
        <f t="shared" si="7"/>
        <v>44800000.000000007</v>
      </c>
      <c r="O518" s="416">
        <v>0.03</v>
      </c>
      <c r="P518" s="417">
        <f t="shared" si="8"/>
        <v>19200000</v>
      </c>
      <c r="Q518" s="417">
        <f t="shared" si="9"/>
        <v>576000000</v>
      </c>
      <c r="R518" s="417">
        <f t="shared" si="10"/>
        <v>64000000</v>
      </c>
    </row>
    <row r="519" spans="2:18">
      <c r="B519" s="419" t="s">
        <v>137</v>
      </c>
      <c r="C519" s="414">
        <v>1</v>
      </c>
      <c r="D519" s="34">
        <f t="shared" si="3"/>
        <v>120</v>
      </c>
      <c r="E519" s="34">
        <f>K519*0.5</f>
        <v>40</v>
      </c>
      <c r="F519" s="414">
        <v>10</v>
      </c>
      <c r="G519" s="414">
        <v>1.5</v>
      </c>
      <c r="H519" s="418">
        <f t="shared" si="4"/>
        <v>6.666666666666667</v>
      </c>
      <c r="I519" s="34">
        <v>4000000</v>
      </c>
      <c r="J519" s="414">
        <v>8</v>
      </c>
      <c r="K519" s="414">
        <f t="shared" si="5"/>
        <v>80</v>
      </c>
      <c r="L519" s="402">
        <f t="shared" si="6"/>
        <v>320000000</v>
      </c>
      <c r="M519" s="416">
        <v>7.0000000000000007E-2</v>
      </c>
      <c r="N519" s="417">
        <f t="shared" si="7"/>
        <v>22400000.000000004</v>
      </c>
      <c r="O519" s="416">
        <v>0.03</v>
      </c>
      <c r="P519" s="417">
        <f t="shared" si="8"/>
        <v>9600000</v>
      </c>
      <c r="Q519" s="417">
        <f t="shared" si="9"/>
        <v>288000000</v>
      </c>
      <c r="R519" s="417">
        <f t="shared" si="10"/>
        <v>32000000</v>
      </c>
    </row>
    <row r="520" spans="2:18">
      <c r="B520" s="420" t="s">
        <v>121</v>
      </c>
      <c r="C520" s="420" t="s">
        <v>752</v>
      </c>
      <c r="D520" s="6"/>
      <c r="E520" s="6"/>
      <c r="F520" s="6"/>
      <c r="G520" s="6"/>
      <c r="H520" s="6"/>
      <c r="I520" s="6"/>
      <c r="J520" s="6"/>
      <c r="K520" s="6"/>
      <c r="L520" s="6"/>
      <c r="M520" s="6"/>
      <c r="N520" s="6"/>
      <c r="O520" s="6"/>
      <c r="P520" s="6"/>
      <c r="Q520" s="6"/>
      <c r="R520" s="6"/>
    </row>
    <row r="521" spans="2:18">
      <c r="B521" s="6"/>
      <c r="C521" s="6"/>
      <c r="D521" s="6"/>
      <c r="E521" s="6"/>
      <c r="F521" s="6"/>
      <c r="G521" s="6"/>
      <c r="H521" s="6"/>
      <c r="I521" s="6"/>
      <c r="J521" s="6"/>
      <c r="K521" s="6"/>
      <c r="L521" s="6"/>
      <c r="M521" s="6"/>
      <c r="N521" s="6"/>
      <c r="O521" s="6"/>
      <c r="P521" s="6"/>
      <c r="Q521" s="6"/>
      <c r="R521" s="6"/>
    </row>
    <row r="522" spans="2:18" ht="15">
      <c r="B522" s="388" t="s">
        <v>816</v>
      </c>
      <c r="C522" s="6"/>
      <c r="D522" s="6"/>
      <c r="E522" s="6"/>
      <c r="F522" s="6"/>
      <c r="G522" s="6"/>
      <c r="H522" s="6"/>
      <c r="I522" s="6"/>
      <c r="J522" s="6"/>
      <c r="K522" s="6"/>
      <c r="L522" s="6"/>
      <c r="M522" s="6"/>
      <c r="N522" s="6"/>
      <c r="O522" s="6"/>
      <c r="P522" s="6"/>
      <c r="Q522" s="6"/>
      <c r="R522" s="6"/>
    </row>
    <row r="523" spans="2:18">
      <c r="B523" s="6"/>
      <c r="C523" s="6"/>
      <c r="D523" s="6"/>
      <c r="E523" s="6"/>
      <c r="F523" s="6"/>
      <c r="G523" s="6"/>
      <c r="H523" s="6"/>
      <c r="I523" s="6"/>
      <c r="J523" s="6"/>
      <c r="K523" s="6"/>
      <c r="L523" s="6"/>
      <c r="M523" s="6"/>
      <c r="N523" s="6"/>
      <c r="O523" s="6"/>
      <c r="P523" s="6"/>
      <c r="Q523" s="6"/>
      <c r="R523" s="6"/>
    </row>
    <row r="524" spans="2:18" ht="30">
      <c r="B524" s="477" t="s">
        <v>136</v>
      </c>
      <c r="C524" s="477" t="s">
        <v>201</v>
      </c>
      <c r="D524" s="477" t="s">
        <v>133</v>
      </c>
      <c r="E524" s="477" t="s">
        <v>753</v>
      </c>
      <c r="F524" s="477" t="s">
        <v>147</v>
      </c>
      <c r="G524" s="477" t="s">
        <v>131</v>
      </c>
      <c r="H524" s="477" t="s">
        <v>751</v>
      </c>
      <c r="I524" s="477" t="s">
        <v>200</v>
      </c>
      <c r="J524" s="477" t="s">
        <v>199</v>
      </c>
      <c r="K524" s="477" t="s">
        <v>198</v>
      </c>
      <c r="L524" s="6"/>
      <c r="M524" s="6"/>
      <c r="N524" s="6"/>
      <c r="O524" s="6"/>
      <c r="P524" s="6"/>
      <c r="Q524" s="6"/>
      <c r="R524" s="6"/>
    </row>
    <row r="525" spans="2:18">
      <c r="B525" s="421" t="s">
        <v>754</v>
      </c>
      <c r="C525" s="414">
        <v>1</v>
      </c>
      <c r="D525" s="414">
        <f>H525*1.25</f>
        <v>42.5</v>
      </c>
      <c r="E525" s="414">
        <v>20</v>
      </c>
      <c r="F525" s="476">
        <v>8000000</v>
      </c>
      <c r="G525" s="414">
        <v>1.7</v>
      </c>
      <c r="H525" s="414">
        <f t="shared" ref="H525:I527" si="11">E525*G525</f>
        <v>34</v>
      </c>
      <c r="I525" s="402">
        <f t="shared" si="11"/>
        <v>272000000</v>
      </c>
      <c r="J525" s="417">
        <f>I525*0.9</f>
        <v>244800000</v>
      </c>
      <c r="K525" s="417">
        <f>I525*0.1</f>
        <v>27200000</v>
      </c>
      <c r="L525" s="6"/>
      <c r="M525" s="6"/>
      <c r="N525" s="6"/>
      <c r="O525" s="6"/>
      <c r="P525" s="6"/>
      <c r="Q525" s="6"/>
      <c r="R525" s="6"/>
    </row>
    <row r="526" spans="2:18">
      <c r="B526" s="421" t="s">
        <v>755</v>
      </c>
      <c r="C526" s="414">
        <v>2</v>
      </c>
      <c r="D526" s="414">
        <f>H526*1.25</f>
        <v>56.25</v>
      </c>
      <c r="E526" s="414">
        <v>30</v>
      </c>
      <c r="F526" s="476">
        <v>7500000</v>
      </c>
      <c r="G526" s="414">
        <v>1.5</v>
      </c>
      <c r="H526" s="414">
        <f t="shared" si="11"/>
        <v>45</v>
      </c>
      <c r="I526" s="402">
        <f t="shared" si="11"/>
        <v>337500000</v>
      </c>
      <c r="J526" s="417">
        <f>I526*0.9</f>
        <v>303750000</v>
      </c>
      <c r="K526" s="417">
        <f>I526*0.1</f>
        <v>33750000</v>
      </c>
      <c r="L526" s="6"/>
      <c r="M526" s="6"/>
      <c r="N526" s="6"/>
      <c r="O526" s="6"/>
      <c r="P526" s="6"/>
      <c r="Q526" s="6"/>
      <c r="R526" s="6"/>
    </row>
    <row r="527" spans="2:18">
      <c r="B527" s="421" t="s">
        <v>756</v>
      </c>
      <c r="C527" s="414">
        <v>3</v>
      </c>
      <c r="D527" s="414">
        <f>H527*1.25</f>
        <v>105</v>
      </c>
      <c r="E527" s="414">
        <v>60</v>
      </c>
      <c r="F527" s="476">
        <v>7000000</v>
      </c>
      <c r="G527" s="414">
        <v>1.4</v>
      </c>
      <c r="H527" s="414">
        <f t="shared" si="11"/>
        <v>84</v>
      </c>
      <c r="I527" s="402">
        <f t="shared" si="11"/>
        <v>588000000</v>
      </c>
      <c r="J527" s="417">
        <f>I527*0.9</f>
        <v>529200000</v>
      </c>
      <c r="K527" s="417">
        <f>I527*0.1</f>
        <v>58800000</v>
      </c>
      <c r="L527" s="6"/>
      <c r="M527" s="6"/>
      <c r="N527" s="6"/>
      <c r="O527" s="6"/>
      <c r="P527" s="6"/>
      <c r="Q527" s="6"/>
      <c r="R527" s="6"/>
    </row>
    <row r="528" spans="2:18">
      <c r="B528" s="420" t="s">
        <v>121</v>
      </c>
      <c r="C528" s="420" t="s">
        <v>752</v>
      </c>
      <c r="D528" s="6"/>
      <c r="E528" s="6"/>
      <c r="F528" s="6"/>
      <c r="G528" s="6"/>
      <c r="H528" s="6"/>
      <c r="I528" s="6"/>
      <c r="J528" s="6"/>
      <c r="K528" s="6"/>
      <c r="L528" s="6"/>
      <c r="M528" s="6"/>
      <c r="N528" s="6"/>
      <c r="O528" s="6"/>
      <c r="P528" s="6"/>
      <c r="Q528" s="6"/>
      <c r="R528" s="6"/>
    </row>
    <row r="529" spans="2:18">
      <c r="B529" s="6"/>
      <c r="C529" s="6"/>
      <c r="D529" s="6"/>
      <c r="E529" s="6"/>
      <c r="F529" s="6"/>
      <c r="G529" s="6"/>
      <c r="H529" s="6"/>
      <c r="I529" s="6"/>
      <c r="J529" s="6"/>
      <c r="K529" s="6"/>
      <c r="L529" s="6"/>
      <c r="M529" s="6"/>
      <c r="N529" s="6"/>
      <c r="O529" s="6"/>
      <c r="P529" s="6"/>
      <c r="Q529" s="6"/>
      <c r="R529" s="6"/>
    </row>
    <row r="530" spans="2:18" ht="30">
      <c r="B530" s="388" t="s">
        <v>819</v>
      </c>
      <c r="C530" s="6"/>
      <c r="D530" s="6"/>
      <c r="E530" s="6"/>
      <c r="F530" s="6"/>
      <c r="G530" s="6"/>
      <c r="H530" s="6"/>
      <c r="I530" s="6"/>
      <c r="J530" s="6"/>
      <c r="K530" s="6"/>
      <c r="L530" s="6"/>
      <c r="M530" s="6"/>
      <c r="N530" s="6"/>
      <c r="O530" s="6"/>
      <c r="P530" s="6"/>
      <c r="Q530" s="6"/>
      <c r="R530" s="6"/>
    </row>
    <row r="531" spans="2:18" ht="15">
      <c r="B531" s="451" t="s">
        <v>136</v>
      </c>
      <c r="C531" s="451" t="s">
        <v>135</v>
      </c>
      <c r="D531" s="451" t="s">
        <v>134</v>
      </c>
      <c r="E531" s="451" t="s">
        <v>133</v>
      </c>
      <c r="F531" s="451" t="s">
        <v>750</v>
      </c>
      <c r="G531" s="451" t="s">
        <v>132</v>
      </c>
      <c r="H531" s="451" t="s">
        <v>131</v>
      </c>
      <c r="I531" s="451" t="s">
        <v>751</v>
      </c>
      <c r="J531" s="451" t="s">
        <v>130</v>
      </c>
      <c r="K531" s="451" t="s">
        <v>129</v>
      </c>
      <c r="L531" s="451" t="s">
        <v>128</v>
      </c>
      <c r="M531" s="451" t="s">
        <v>127</v>
      </c>
      <c r="N531" s="451" t="s">
        <v>126</v>
      </c>
      <c r="O531" s="451" t="s">
        <v>199</v>
      </c>
      <c r="P531" s="451" t="s">
        <v>198</v>
      </c>
      <c r="Q531" s="6"/>
      <c r="R531" s="6"/>
    </row>
    <row r="532" spans="2:18">
      <c r="B532" s="37" t="s">
        <v>124</v>
      </c>
      <c r="C532" s="414">
        <v>0.7</v>
      </c>
      <c r="D532" s="34">
        <f>(I532*1/C532)+E532</f>
        <v>6750</v>
      </c>
      <c r="E532" s="34">
        <f>I532*1.25</f>
        <v>3150</v>
      </c>
      <c r="F532" s="414">
        <v>180</v>
      </c>
      <c r="G532" s="34">
        <v>3800000</v>
      </c>
      <c r="H532" s="414">
        <v>14</v>
      </c>
      <c r="I532" s="34">
        <f t="shared" ref="I532:J534" si="12">F532*H532</f>
        <v>2520</v>
      </c>
      <c r="J532" s="402">
        <f t="shared" si="12"/>
        <v>9576000000</v>
      </c>
      <c r="K532" s="416">
        <v>0.04</v>
      </c>
      <c r="L532" s="417">
        <f>J532*K532</f>
        <v>383040000</v>
      </c>
      <c r="M532" s="416">
        <v>0.02</v>
      </c>
      <c r="N532" s="417">
        <f>J532*M532</f>
        <v>191520000</v>
      </c>
      <c r="O532" s="417">
        <f>J532*0.9</f>
        <v>8618400000</v>
      </c>
      <c r="P532" s="417">
        <f>J532*0.1</f>
        <v>957600000</v>
      </c>
      <c r="Q532" s="6"/>
      <c r="R532" s="6"/>
    </row>
    <row r="533" spans="2:18">
      <c r="B533" s="37" t="s">
        <v>123</v>
      </c>
      <c r="C533" s="414">
        <v>0.7</v>
      </c>
      <c r="D533" s="34">
        <f>(I533*1/C533)+E533</f>
        <v>11571.428571428572</v>
      </c>
      <c r="E533" s="34">
        <f>I533*1.25</f>
        <v>5400</v>
      </c>
      <c r="F533" s="414">
        <v>360</v>
      </c>
      <c r="G533" s="34">
        <v>3500000</v>
      </c>
      <c r="H533" s="414">
        <v>12</v>
      </c>
      <c r="I533" s="34">
        <f t="shared" si="12"/>
        <v>4320</v>
      </c>
      <c r="J533" s="402">
        <f t="shared" si="12"/>
        <v>15120000000</v>
      </c>
      <c r="K533" s="416">
        <v>0.04</v>
      </c>
      <c r="L533" s="417">
        <f>J533*K533</f>
        <v>604800000</v>
      </c>
      <c r="M533" s="416">
        <v>0.02</v>
      </c>
      <c r="N533" s="417">
        <f>J533*M533</f>
        <v>302400000</v>
      </c>
      <c r="O533" s="417">
        <f>J533*0.9</f>
        <v>13608000000</v>
      </c>
      <c r="P533" s="417">
        <f>J533*0.1</f>
        <v>1512000000</v>
      </c>
      <c r="Q533" s="6"/>
      <c r="R533" s="6"/>
    </row>
    <row r="534" spans="2:18">
      <c r="B534" s="37" t="s">
        <v>122</v>
      </c>
      <c r="C534" s="414">
        <v>0.7</v>
      </c>
      <c r="D534" s="34">
        <f>(I534*1/C534)+E534</f>
        <v>26785.714285714286</v>
      </c>
      <c r="E534" s="34">
        <f>I534*1.25</f>
        <v>12500</v>
      </c>
      <c r="F534" s="414">
        <v>1000</v>
      </c>
      <c r="G534" s="34">
        <v>3200000</v>
      </c>
      <c r="H534" s="414">
        <v>10</v>
      </c>
      <c r="I534" s="34">
        <f t="shared" si="12"/>
        <v>10000</v>
      </c>
      <c r="J534" s="402">
        <f t="shared" si="12"/>
        <v>32000000000</v>
      </c>
      <c r="K534" s="416">
        <v>0.04</v>
      </c>
      <c r="L534" s="417">
        <f>J534*K534</f>
        <v>1280000000</v>
      </c>
      <c r="M534" s="416">
        <v>0.02</v>
      </c>
      <c r="N534" s="417">
        <f>J534*M534</f>
        <v>640000000</v>
      </c>
      <c r="O534" s="417">
        <f>J534*0.9</f>
        <v>28800000000</v>
      </c>
      <c r="P534" s="417">
        <f>J534*0.1</f>
        <v>3200000000</v>
      </c>
      <c r="Q534" s="6"/>
      <c r="R534" s="6"/>
    </row>
    <row r="535" spans="2:18">
      <c r="B535" s="420" t="s">
        <v>121</v>
      </c>
      <c r="C535" s="6" t="s">
        <v>752</v>
      </c>
      <c r="D535" s="6"/>
      <c r="E535" s="6"/>
      <c r="F535" s="6"/>
      <c r="G535" s="6"/>
      <c r="H535" s="6"/>
      <c r="I535" s="6"/>
      <c r="J535" s="6"/>
      <c r="K535" s="6"/>
      <c r="L535" s="6"/>
      <c r="M535" s="6"/>
      <c r="N535" s="6"/>
      <c r="O535" s="6"/>
      <c r="P535" s="6"/>
      <c r="Q535" s="6"/>
      <c r="R535" s="6"/>
    </row>
    <row r="536" spans="2:18">
      <c r="B536" s="6"/>
      <c r="C536" s="6"/>
      <c r="D536" s="6"/>
      <c r="E536" s="6"/>
      <c r="F536" s="6"/>
      <c r="G536" s="6"/>
      <c r="H536" s="6"/>
      <c r="I536" s="6"/>
      <c r="J536" s="6"/>
      <c r="K536" s="6"/>
      <c r="L536" s="6"/>
      <c r="M536" s="6"/>
      <c r="N536" s="6"/>
      <c r="O536" s="6"/>
      <c r="P536" s="6"/>
      <c r="Q536" s="6"/>
      <c r="R536" s="6"/>
    </row>
    <row r="537" spans="2:18" ht="15">
      <c r="B537" s="388" t="s">
        <v>817</v>
      </c>
      <c r="C537" s="6"/>
      <c r="D537" s="6"/>
      <c r="E537" s="6"/>
      <c r="F537" s="6"/>
      <c r="G537" s="6"/>
      <c r="H537" s="6"/>
      <c r="I537" s="6"/>
      <c r="J537" s="6"/>
      <c r="K537" s="6"/>
      <c r="L537" s="6"/>
      <c r="M537" s="6"/>
      <c r="N537" s="6"/>
      <c r="O537" s="6"/>
      <c r="P537" s="6"/>
      <c r="Q537" s="6"/>
      <c r="R537" s="6"/>
    </row>
    <row r="538" spans="2:18" ht="15">
      <c r="B538" s="6"/>
      <c r="C538" s="451" t="s">
        <v>818</v>
      </c>
      <c r="D538" s="451" t="s">
        <v>199</v>
      </c>
      <c r="E538" s="451" t="s">
        <v>198</v>
      </c>
      <c r="F538" s="6"/>
      <c r="G538" s="6"/>
      <c r="H538" s="6"/>
      <c r="I538" s="6"/>
      <c r="J538" s="6"/>
      <c r="K538" s="6"/>
      <c r="L538" s="6"/>
      <c r="M538" s="6"/>
      <c r="N538" s="6"/>
      <c r="O538" s="6"/>
      <c r="P538" s="6"/>
      <c r="Q538" s="6"/>
      <c r="R538" s="6"/>
    </row>
    <row r="539" spans="2:18">
      <c r="B539" s="416" t="s">
        <v>204</v>
      </c>
      <c r="C539" s="402">
        <v>130000000</v>
      </c>
      <c r="D539" s="417">
        <f>C539*0.9</f>
        <v>117000000</v>
      </c>
      <c r="E539" s="417">
        <f>C539*0.1</f>
        <v>13000000</v>
      </c>
      <c r="F539" s="6"/>
      <c r="G539" s="6"/>
      <c r="H539" s="6"/>
      <c r="I539" s="6"/>
      <c r="J539" s="6"/>
      <c r="K539" s="6"/>
      <c r="L539" s="6"/>
      <c r="M539" s="6"/>
      <c r="N539" s="6"/>
      <c r="O539" s="6"/>
      <c r="P539" s="6"/>
      <c r="Q539" s="6"/>
      <c r="R539" s="6"/>
    </row>
    <row r="540" spans="2:18">
      <c r="B540" s="416" t="s">
        <v>203</v>
      </c>
      <c r="C540" s="402">
        <v>350000000</v>
      </c>
      <c r="D540" s="417">
        <f>C540*0.9</f>
        <v>315000000</v>
      </c>
      <c r="E540" s="417">
        <f>C540*0.1</f>
        <v>35000000</v>
      </c>
      <c r="F540" s="6"/>
      <c r="G540" s="6"/>
      <c r="H540" s="6"/>
      <c r="I540" s="6"/>
      <c r="J540" s="6"/>
      <c r="K540" s="6"/>
      <c r="L540" s="6"/>
      <c r="M540" s="6"/>
      <c r="N540" s="6"/>
      <c r="O540" s="6"/>
      <c r="P540" s="6"/>
      <c r="Q540" s="6"/>
      <c r="R540" s="6"/>
    </row>
    <row r="541" spans="2:18">
      <c r="B541" s="416" t="s">
        <v>749</v>
      </c>
      <c r="C541" s="402">
        <v>450000000</v>
      </c>
      <c r="D541" s="417">
        <f>C541*0.9</f>
        <v>405000000</v>
      </c>
      <c r="E541" s="417">
        <f>C541*0.1</f>
        <v>45000000</v>
      </c>
      <c r="F541" s="6"/>
      <c r="G541" s="6"/>
      <c r="H541" s="6"/>
      <c r="I541" s="6"/>
      <c r="J541" s="6"/>
      <c r="K541" s="6"/>
      <c r="L541" s="6"/>
      <c r="M541" s="6"/>
      <c r="N541" s="6"/>
      <c r="O541" s="6"/>
      <c r="P541" s="6"/>
      <c r="Q541" s="6"/>
      <c r="R541" s="6"/>
    </row>
    <row r="542" spans="2:18">
      <c r="B542" s="420" t="s">
        <v>202</v>
      </c>
      <c r="C542" s="6"/>
      <c r="D542" s="6"/>
      <c r="E542" s="6"/>
      <c r="F542" s="6"/>
      <c r="G542" s="6"/>
      <c r="H542" s="6"/>
      <c r="I542" s="6"/>
      <c r="J542" s="6"/>
      <c r="K542" s="6"/>
      <c r="L542" s="6"/>
      <c r="M542" s="6"/>
      <c r="N542" s="6"/>
      <c r="O542" s="6"/>
      <c r="P542" s="6"/>
      <c r="Q542" s="6"/>
      <c r="R542" s="6"/>
    </row>
    <row r="543" spans="2:18">
      <c r="B543" s="6"/>
      <c r="C543" s="6"/>
      <c r="D543" s="6"/>
      <c r="E543" s="6"/>
      <c r="F543" s="6"/>
      <c r="G543" s="6"/>
      <c r="H543" s="6"/>
      <c r="I543" s="6"/>
      <c r="J543" s="6"/>
      <c r="K543" s="6"/>
      <c r="L543" s="6"/>
      <c r="M543" s="6"/>
      <c r="N543" s="6"/>
      <c r="O543" s="6"/>
      <c r="P543" s="6"/>
      <c r="Q543" s="6"/>
      <c r="R543" s="6"/>
    </row>
    <row r="544" spans="2:18">
      <c r="B544" s="6"/>
      <c r="C544" s="6"/>
      <c r="D544" s="6"/>
      <c r="E544" s="6"/>
      <c r="F544" s="6"/>
      <c r="G544" s="6"/>
      <c r="H544" s="6"/>
      <c r="I544" s="6"/>
      <c r="J544" s="6"/>
      <c r="K544" s="6"/>
      <c r="L544" s="6"/>
      <c r="M544" s="6"/>
      <c r="N544" s="6"/>
      <c r="O544" s="6"/>
      <c r="P544" s="6"/>
      <c r="Q544" s="6"/>
      <c r="R544" s="6"/>
    </row>
    <row r="545" spans="1:18" ht="15">
      <c r="B545" s="388" t="s">
        <v>820</v>
      </c>
      <c r="C545" s="6"/>
      <c r="D545" s="6"/>
      <c r="E545" s="6"/>
      <c r="F545" s="6"/>
      <c r="G545" s="6"/>
      <c r="H545" s="6"/>
      <c r="I545" s="6"/>
      <c r="J545" s="6"/>
      <c r="K545" s="6"/>
      <c r="L545" s="6"/>
      <c r="M545" s="6"/>
      <c r="N545" s="6"/>
      <c r="O545" s="6"/>
      <c r="P545" s="6"/>
      <c r="Q545" s="6"/>
      <c r="R545" s="6"/>
    </row>
    <row r="546" spans="1:18">
      <c r="B546" s="6"/>
      <c r="C546" s="6"/>
      <c r="D546" s="6"/>
      <c r="E546" s="6"/>
      <c r="F546" s="6"/>
      <c r="G546" s="6"/>
      <c r="H546" s="6"/>
      <c r="I546" s="6"/>
      <c r="J546" s="6"/>
      <c r="K546" s="6"/>
      <c r="L546" s="6"/>
      <c r="M546" s="6"/>
      <c r="N546" s="6"/>
      <c r="O546" s="6"/>
      <c r="P546" s="6"/>
      <c r="Q546" s="6"/>
      <c r="R546" s="6"/>
    </row>
    <row r="547" spans="1:18">
      <c r="B547" s="416" t="s">
        <v>197</v>
      </c>
      <c r="C547" s="480">
        <v>1800000</v>
      </c>
      <c r="D547" s="6"/>
      <c r="E547" s="6"/>
      <c r="F547" s="6"/>
      <c r="G547" s="6"/>
      <c r="H547" s="6"/>
      <c r="I547" s="6"/>
      <c r="J547" s="6"/>
      <c r="K547" s="6"/>
      <c r="L547" s="6"/>
      <c r="M547" s="6"/>
      <c r="N547" s="6"/>
      <c r="O547" s="6"/>
      <c r="P547" s="6"/>
      <c r="Q547" s="6"/>
      <c r="R547" s="6"/>
    </row>
    <row r="548" spans="1:18">
      <c r="B548" s="416" t="s">
        <v>196</v>
      </c>
      <c r="C548" s="34">
        <v>600000</v>
      </c>
      <c r="D548" s="6"/>
      <c r="E548" s="6"/>
      <c r="F548" s="6"/>
      <c r="G548" s="6"/>
      <c r="H548" s="6"/>
      <c r="I548" s="6"/>
      <c r="J548" s="6"/>
      <c r="K548" s="6"/>
      <c r="L548" s="6"/>
      <c r="M548" s="6"/>
      <c r="N548" s="6"/>
      <c r="O548" s="6"/>
      <c r="P548" s="6"/>
      <c r="Q548" s="6"/>
      <c r="R548" s="6"/>
    </row>
    <row r="549" spans="1:18">
      <c r="B549" s="478"/>
      <c r="C549" s="448"/>
      <c r="D549" s="6"/>
      <c r="E549" s="6"/>
      <c r="F549" s="6"/>
      <c r="G549" s="6"/>
      <c r="H549" s="6"/>
      <c r="I549" s="6"/>
      <c r="J549" s="6"/>
      <c r="K549" s="6"/>
      <c r="L549" s="6"/>
      <c r="M549" s="6"/>
      <c r="N549" s="6"/>
      <c r="O549" s="6"/>
      <c r="P549" s="6"/>
      <c r="Q549" s="6"/>
      <c r="R549" s="6"/>
    </row>
    <row r="550" spans="1:18" ht="15">
      <c r="B550" s="388" t="s">
        <v>821</v>
      </c>
      <c r="C550" s="448"/>
      <c r="D550" s="6"/>
      <c r="E550" s="6"/>
      <c r="F550" s="6"/>
      <c r="G550" s="6"/>
      <c r="H550" s="6"/>
      <c r="I550" s="6"/>
      <c r="J550" s="6"/>
      <c r="K550" s="6"/>
      <c r="L550" s="6"/>
      <c r="M550" s="6"/>
      <c r="N550" s="6"/>
      <c r="O550" s="6"/>
      <c r="P550" s="6"/>
      <c r="Q550" s="6"/>
      <c r="R550" s="6"/>
    </row>
    <row r="551" spans="1:18" ht="15">
      <c r="B551" s="451" t="s">
        <v>164</v>
      </c>
      <c r="C551" s="451" t="s">
        <v>159</v>
      </c>
      <c r="D551" s="451" t="s">
        <v>158</v>
      </c>
      <c r="E551" s="451" t="s">
        <v>157</v>
      </c>
      <c r="F551" s="451" t="s">
        <v>163</v>
      </c>
      <c r="G551" s="451" t="s">
        <v>162</v>
      </c>
      <c r="H551" s="451" t="s">
        <v>161</v>
      </c>
      <c r="I551" s="455"/>
      <c r="J551" s="453"/>
      <c r="K551" s="455"/>
      <c r="L551" s="455"/>
      <c r="M551" s="455"/>
      <c r="N551" s="455"/>
      <c r="O551" s="455"/>
      <c r="P551" s="455"/>
      <c r="Q551" s="455"/>
      <c r="R551" s="455"/>
    </row>
    <row r="552" spans="1:18">
      <c r="B552" s="459" t="s">
        <v>160</v>
      </c>
      <c r="C552" s="460">
        <v>68675</v>
      </c>
      <c r="D552" s="461">
        <f>+C552*60%</f>
        <v>41205</v>
      </c>
      <c r="E552" s="466">
        <f>+D552/7</f>
        <v>5886.4285714285716</v>
      </c>
      <c r="F552" s="463">
        <v>1014169</v>
      </c>
      <c r="G552" s="467">
        <v>200000</v>
      </c>
      <c r="H552" s="479">
        <f>+F552+G552</f>
        <v>1214169</v>
      </c>
      <c r="I552" s="455"/>
      <c r="J552" s="453"/>
      <c r="K552" s="455"/>
      <c r="L552" s="455"/>
      <c r="M552" s="455"/>
      <c r="N552" s="455"/>
      <c r="O552" s="455"/>
      <c r="P552" s="455"/>
      <c r="Q552" s="455"/>
      <c r="R552" s="455"/>
    </row>
    <row r="553" spans="1:18">
      <c r="B553" s="483"/>
      <c r="C553" s="484"/>
      <c r="D553" s="485"/>
      <c r="E553" s="486"/>
      <c r="F553" s="454"/>
      <c r="G553" s="487"/>
      <c r="H553" s="488"/>
      <c r="I553" s="455"/>
      <c r="J553" s="453"/>
      <c r="K553" s="455"/>
      <c r="L553" s="455"/>
      <c r="M553" s="455"/>
      <c r="N553" s="455"/>
      <c r="O553" s="455"/>
      <c r="P553" s="455"/>
      <c r="Q553" s="455"/>
      <c r="R553" s="455"/>
    </row>
    <row r="555" spans="1:18" s="5" customFormat="1" ht="16.5" customHeight="1">
      <c r="A555" s="482"/>
      <c r="B555" s="42" t="s">
        <v>827</v>
      </c>
      <c r="C555" s="42" t="s">
        <v>822</v>
      </c>
      <c r="D555" s="42" t="s">
        <v>823</v>
      </c>
      <c r="E555" s="42" t="s">
        <v>824</v>
      </c>
    </row>
    <row r="556" spans="1:18" s="5" customFormat="1" ht="15" customHeight="1">
      <c r="B556" s="489" t="s">
        <v>825</v>
      </c>
      <c r="C556" s="490">
        <v>474</v>
      </c>
      <c r="D556" s="490">
        <f>C556*C234</f>
        <v>1747723.32</v>
      </c>
      <c r="E556" s="491">
        <f>+D556*35%</f>
        <v>611703.16200000001</v>
      </c>
    </row>
    <row r="557" spans="1:18" s="5" customFormat="1" ht="31.5" customHeight="1">
      <c r="B557" s="1042" t="s">
        <v>826</v>
      </c>
      <c r="C557" s="1042"/>
      <c r="D557" s="1042"/>
      <c r="E557" s="1042"/>
    </row>
    <row r="559" spans="1:18" ht="15">
      <c r="B559" s="451" t="s">
        <v>828</v>
      </c>
      <c r="C559" s="451" t="s">
        <v>159</v>
      </c>
      <c r="D559" s="451" t="s">
        <v>158</v>
      </c>
      <c r="E559" s="451" t="s">
        <v>157</v>
      </c>
      <c r="F559" s="451" t="s">
        <v>156</v>
      </c>
      <c r="G559" s="451" t="s">
        <v>155</v>
      </c>
      <c r="H559" s="455"/>
      <c r="I559" s="455"/>
      <c r="J559" s="455"/>
      <c r="K559" s="455"/>
      <c r="L559" s="455"/>
      <c r="M559" s="455"/>
      <c r="N559" s="455"/>
      <c r="O559" s="455"/>
      <c r="P559" s="455"/>
      <c r="Q559" s="455"/>
      <c r="R559" s="455"/>
    </row>
    <row r="560" spans="1:18">
      <c r="B560" s="459" t="s">
        <v>154</v>
      </c>
      <c r="C560" s="460">
        <v>666911</v>
      </c>
      <c r="D560" s="461">
        <f>C560*60%</f>
        <v>400146.6</v>
      </c>
      <c r="E560" s="492">
        <f>D560/7</f>
        <v>57163.799999999996</v>
      </c>
      <c r="F560" s="463">
        <v>351</v>
      </c>
      <c r="G560" s="492">
        <f>F560*C234</f>
        <v>1294200.1800000002</v>
      </c>
      <c r="H560" s="455"/>
      <c r="I560" s="455"/>
      <c r="J560" s="455"/>
      <c r="K560" s="455"/>
      <c r="L560" s="455"/>
      <c r="M560" s="455"/>
      <c r="N560" s="455"/>
      <c r="O560" s="455"/>
      <c r="P560" s="455"/>
      <c r="Q560" s="455"/>
      <c r="R560" s="455"/>
    </row>
    <row r="561" spans="2:18">
      <c r="B561" s="459" t="s">
        <v>153</v>
      </c>
      <c r="C561" s="460">
        <v>61000</v>
      </c>
      <c r="D561" s="461">
        <f>C561*60%</f>
        <v>36600</v>
      </c>
      <c r="E561" s="492">
        <f>D561/7</f>
        <v>5228.5714285714284</v>
      </c>
      <c r="F561" s="463">
        <v>1233</v>
      </c>
      <c r="G561" s="492">
        <f>F561*C234</f>
        <v>4546292.9400000004</v>
      </c>
      <c r="H561" s="455"/>
      <c r="I561" s="455"/>
      <c r="J561" s="455"/>
      <c r="K561" s="455"/>
      <c r="L561" s="455"/>
      <c r="M561" s="455"/>
      <c r="N561" s="455"/>
      <c r="O561" s="455"/>
      <c r="P561" s="455"/>
      <c r="Q561" s="455"/>
      <c r="R561" s="455"/>
    </row>
    <row r="562" spans="2:18">
      <c r="B562" s="459" t="s">
        <v>152</v>
      </c>
      <c r="C562" s="460">
        <v>2169230</v>
      </c>
      <c r="D562" s="461">
        <f>C562*60%</f>
        <v>1301538</v>
      </c>
      <c r="E562" s="492">
        <f>D562/7</f>
        <v>185934</v>
      </c>
      <c r="F562" s="463">
        <v>207</v>
      </c>
      <c r="G562" s="492">
        <f>F562*C234</f>
        <v>763246.26</v>
      </c>
      <c r="H562" s="455"/>
      <c r="I562" s="455"/>
      <c r="J562" s="455"/>
      <c r="K562" s="455"/>
      <c r="L562" s="455"/>
      <c r="M562" s="455"/>
      <c r="N562" s="455"/>
      <c r="O562" s="455"/>
      <c r="P562" s="455"/>
      <c r="Q562" s="455"/>
      <c r="R562" s="455"/>
    </row>
    <row r="563" spans="2:18" ht="44.1" customHeight="1">
      <c r="B563" s="1019" t="s">
        <v>151</v>
      </c>
      <c r="C563" s="1019"/>
      <c r="D563" s="1019"/>
      <c r="E563" s="1019"/>
      <c r="F563" s="1019"/>
      <c r="G563" s="1019"/>
      <c r="H563" s="455"/>
      <c r="I563" s="455"/>
      <c r="J563" s="455"/>
      <c r="K563" s="455"/>
      <c r="L563" s="455"/>
      <c r="M563" s="455"/>
      <c r="N563" s="455"/>
      <c r="O563" s="455"/>
      <c r="P563" s="455"/>
      <c r="Q563" s="455"/>
      <c r="R563" s="455"/>
    </row>
    <row r="566" spans="2:18" ht="15">
      <c r="B566" s="451" t="s">
        <v>1024</v>
      </c>
      <c r="C566" s="453"/>
      <c r="D566" s="453"/>
      <c r="E566" s="453"/>
      <c r="F566" s="454"/>
      <c r="G566" s="453"/>
      <c r="H566" s="453"/>
      <c r="I566" s="453"/>
      <c r="J566" s="453"/>
      <c r="K566" s="455"/>
      <c r="L566" s="455"/>
      <c r="M566" s="455"/>
      <c r="N566" s="455"/>
      <c r="O566" s="455"/>
      <c r="P566" s="455"/>
      <c r="Q566" s="455"/>
      <c r="R566" s="455"/>
    </row>
    <row r="567" spans="2:18">
      <c r="B567" s="456" t="s">
        <v>175</v>
      </c>
      <c r="C567" s="457">
        <v>36308</v>
      </c>
      <c r="D567" s="453"/>
      <c r="E567" s="453"/>
      <c r="F567" s="454"/>
      <c r="G567" s="453"/>
      <c r="H567" s="453"/>
      <c r="I567" s="453"/>
      <c r="J567" s="453"/>
      <c r="K567" s="455"/>
      <c r="L567" s="455"/>
      <c r="M567" s="455"/>
      <c r="N567" s="455"/>
      <c r="O567" s="455"/>
      <c r="P567" s="455"/>
      <c r="Q567" s="455"/>
      <c r="R567" s="455"/>
    </row>
    <row r="568" spans="2:18" ht="15">
      <c r="B568" s="458" t="s">
        <v>174</v>
      </c>
      <c r="C568" s="451" t="s">
        <v>173</v>
      </c>
      <c r="D568" s="451" t="s">
        <v>172</v>
      </c>
      <c r="E568" s="451" t="s">
        <v>171</v>
      </c>
      <c r="F568" s="451" t="s">
        <v>170</v>
      </c>
      <c r="G568" s="451" t="s">
        <v>169</v>
      </c>
      <c r="H568" s="451" t="s">
        <v>168</v>
      </c>
      <c r="I568" s="453"/>
      <c r="J568" s="453"/>
      <c r="K568" s="455"/>
      <c r="L568" s="455"/>
      <c r="M568" s="455"/>
      <c r="N568" s="455"/>
      <c r="O568" s="455"/>
      <c r="P568" s="455"/>
      <c r="Q568" s="455"/>
      <c r="R568" s="455"/>
    </row>
    <row r="569" spans="2:18">
      <c r="B569" s="459" t="s">
        <v>167</v>
      </c>
      <c r="C569" s="460">
        <v>23563</v>
      </c>
      <c r="D569" s="461">
        <f>C567*C569</f>
        <v>855525404</v>
      </c>
      <c r="E569" s="462">
        <v>0.03</v>
      </c>
      <c r="F569" s="479">
        <f>D569*E569</f>
        <v>25665762.119999997</v>
      </c>
      <c r="G569" s="462">
        <v>0.4</v>
      </c>
      <c r="H569" s="479">
        <f>F569*G569</f>
        <v>10266304.847999999</v>
      </c>
      <c r="I569" s="455"/>
      <c r="J569" s="455"/>
      <c r="K569" s="455"/>
      <c r="L569" s="455"/>
      <c r="M569" s="455"/>
      <c r="N569" s="455"/>
      <c r="O569" s="455"/>
      <c r="P569" s="455"/>
      <c r="Q569" s="455"/>
      <c r="R569" s="455"/>
    </row>
    <row r="570" spans="2:18">
      <c r="B570" s="464" t="s">
        <v>166</v>
      </c>
      <c r="C570" s="460">
        <v>204995</v>
      </c>
      <c r="D570" s="461">
        <f>C567*C570</f>
        <v>7442958460</v>
      </c>
      <c r="E570" s="462">
        <v>0.02</v>
      </c>
      <c r="F570" s="479">
        <f>D570*E570</f>
        <v>148859169.20000002</v>
      </c>
      <c r="G570" s="462">
        <v>0.25</v>
      </c>
      <c r="H570" s="479">
        <f>F570*G570</f>
        <v>37214792.300000004</v>
      </c>
      <c r="I570" s="455"/>
      <c r="J570" s="455"/>
      <c r="K570" s="455"/>
      <c r="L570" s="455"/>
      <c r="M570" s="455"/>
      <c r="N570" s="455"/>
      <c r="O570" s="455"/>
      <c r="P570" s="455"/>
      <c r="Q570" s="455"/>
      <c r="R570" s="455"/>
    </row>
    <row r="571" spans="2:18">
      <c r="B571" s="459" t="s">
        <v>165</v>
      </c>
      <c r="C571" s="460">
        <v>1736565</v>
      </c>
      <c r="D571" s="461">
        <f>C567*C571</f>
        <v>63051202020</v>
      </c>
      <c r="E571" s="465">
        <v>5.0000000000000001E-3</v>
      </c>
      <c r="F571" s="479">
        <f>D571*E571</f>
        <v>315256010.10000002</v>
      </c>
      <c r="G571" s="462">
        <v>0.2</v>
      </c>
      <c r="H571" s="479">
        <f>F571*G571</f>
        <v>63051202.020000011</v>
      </c>
      <c r="I571" s="455"/>
      <c r="J571" s="455"/>
      <c r="K571" s="455"/>
      <c r="L571" s="455"/>
      <c r="M571" s="455"/>
      <c r="N571" s="455"/>
      <c r="O571" s="455"/>
      <c r="P571" s="455"/>
      <c r="Q571" s="455"/>
      <c r="R571" s="455"/>
    </row>
    <row r="572" spans="2:18">
      <c r="B572" s="455"/>
      <c r="C572" s="455"/>
      <c r="D572" s="455"/>
      <c r="E572" s="455"/>
      <c r="F572" s="455"/>
      <c r="G572" s="455"/>
      <c r="H572" s="455"/>
      <c r="I572" s="455"/>
      <c r="J572" s="455"/>
      <c r="K572" s="455"/>
      <c r="L572" s="455"/>
      <c r="M572" s="455"/>
      <c r="N572" s="455"/>
      <c r="O572" s="455"/>
      <c r="P572" s="455"/>
      <c r="Q572" s="455"/>
      <c r="R572" s="455"/>
    </row>
    <row r="573" spans="2:18">
      <c r="B573" s="455"/>
      <c r="C573" s="455"/>
      <c r="D573" s="455"/>
      <c r="E573" s="455"/>
      <c r="F573" s="455"/>
      <c r="G573" s="455"/>
      <c r="H573" s="455"/>
      <c r="I573" s="455"/>
      <c r="J573" s="455"/>
      <c r="K573" s="455"/>
      <c r="L573" s="455"/>
      <c r="M573" s="455"/>
      <c r="N573" s="455"/>
      <c r="O573" s="455"/>
      <c r="P573" s="455"/>
      <c r="Q573" s="455"/>
      <c r="R573" s="455"/>
    </row>
    <row r="574" spans="2:18" ht="15">
      <c r="B574" s="451" t="s">
        <v>829</v>
      </c>
      <c r="C574" s="468"/>
      <c r="D574" s="468"/>
      <c r="E574" s="468"/>
      <c r="F574" s="468"/>
      <c r="G574" s="468"/>
      <c r="H574" s="468"/>
      <c r="I574" s="468"/>
      <c r="J574" s="468"/>
      <c r="K574" s="468"/>
      <c r="L574" s="468"/>
      <c r="M574" s="468"/>
      <c r="N574" s="468"/>
      <c r="O574" s="468"/>
      <c r="P574" s="468"/>
      <c r="Q574" s="468"/>
      <c r="R574" s="455"/>
    </row>
    <row r="575" spans="2:18" ht="15">
      <c r="B575" s="451" t="s">
        <v>136</v>
      </c>
      <c r="C575" s="451" t="s">
        <v>150</v>
      </c>
      <c r="D575" s="451" t="s">
        <v>134</v>
      </c>
      <c r="E575" s="451" t="s">
        <v>133</v>
      </c>
      <c r="F575" s="451" t="s">
        <v>750</v>
      </c>
      <c r="G575" s="451" t="s">
        <v>149</v>
      </c>
      <c r="H575" s="451" t="s">
        <v>148</v>
      </c>
      <c r="I575" s="451" t="s">
        <v>147</v>
      </c>
      <c r="J575" s="451" t="s">
        <v>146</v>
      </c>
      <c r="K575" s="451" t="s">
        <v>751</v>
      </c>
      <c r="L575" s="451" t="s">
        <v>145</v>
      </c>
      <c r="M575" s="451" t="s">
        <v>129</v>
      </c>
      <c r="N575" s="451" t="s">
        <v>128</v>
      </c>
      <c r="O575" s="451" t="s">
        <v>127</v>
      </c>
      <c r="P575" s="451" t="s">
        <v>126</v>
      </c>
      <c r="Q575" s="451" t="s">
        <v>125</v>
      </c>
      <c r="R575" s="455"/>
    </row>
    <row r="576" spans="2:18">
      <c r="B576" s="469" t="s">
        <v>144</v>
      </c>
      <c r="C576" s="470">
        <v>0.3</v>
      </c>
      <c r="D576" s="471">
        <f t="shared" ref="D576:D586" si="13">(K576*1/C576)+E576</f>
        <v>42000</v>
      </c>
      <c r="E576" s="471">
        <f>K576*2.5</f>
        <v>18000</v>
      </c>
      <c r="F576" s="470">
        <v>180</v>
      </c>
      <c r="G576" s="470">
        <v>26</v>
      </c>
      <c r="H576" s="472">
        <f t="shared" ref="H576:H586" si="14">F576/G576</f>
        <v>6.9230769230769234</v>
      </c>
      <c r="I576" s="471">
        <v>5500000</v>
      </c>
      <c r="J576" s="470">
        <v>40</v>
      </c>
      <c r="K576" s="470">
        <f t="shared" ref="K576:K586" si="15">F576*J576</f>
        <v>7200</v>
      </c>
      <c r="L576" s="471">
        <f t="shared" ref="L576:L586" si="16">I576*K576</f>
        <v>39600000000</v>
      </c>
      <c r="M576" s="473">
        <v>7.0000000000000007E-2</v>
      </c>
      <c r="N576" s="474">
        <f t="shared" ref="N576:N586" si="17">L576*M576</f>
        <v>2772000000.0000005</v>
      </c>
      <c r="O576" s="473">
        <v>0.03</v>
      </c>
      <c r="P576" s="474">
        <f t="shared" ref="P576:P586" si="18">L576*O576</f>
        <v>1188000000</v>
      </c>
      <c r="Q576" s="474">
        <f t="shared" ref="Q576:Q586" si="19">+N576+P576</f>
        <v>3960000000.0000005</v>
      </c>
      <c r="R576" s="455"/>
    </row>
    <row r="577" spans="2:18">
      <c r="B577" s="469" t="s">
        <v>143</v>
      </c>
      <c r="C577" s="470">
        <v>0.3</v>
      </c>
      <c r="D577" s="471">
        <f t="shared" si="13"/>
        <v>61250</v>
      </c>
      <c r="E577" s="471">
        <f>K577*2.5</f>
        <v>26250</v>
      </c>
      <c r="F577" s="470">
        <v>300</v>
      </c>
      <c r="G577" s="470">
        <v>43</v>
      </c>
      <c r="H577" s="475">
        <f t="shared" si="14"/>
        <v>6.9767441860465116</v>
      </c>
      <c r="I577" s="471">
        <v>6000000</v>
      </c>
      <c r="J577" s="470">
        <v>35</v>
      </c>
      <c r="K577" s="470">
        <f t="shared" si="15"/>
        <v>10500</v>
      </c>
      <c r="L577" s="471">
        <f t="shared" si="16"/>
        <v>63000000000</v>
      </c>
      <c r="M577" s="473">
        <v>7.0000000000000007E-2</v>
      </c>
      <c r="N577" s="474">
        <f t="shared" si="17"/>
        <v>4410000000</v>
      </c>
      <c r="O577" s="473">
        <v>0.03</v>
      </c>
      <c r="P577" s="474">
        <f t="shared" si="18"/>
        <v>1890000000</v>
      </c>
      <c r="Q577" s="474">
        <f t="shared" si="19"/>
        <v>6300000000</v>
      </c>
      <c r="R577" s="455"/>
    </row>
    <row r="578" spans="2:18">
      <c r="B578" s="469" t="s">
        <v>142</v>
      </c>
      <c r="C578" s="470">
        <v>0.8</v>
      </c>
      <c r="D578" s="471">
        <f t="shared" si="13"/>
        <v>3150</v>
      </c>
      <c r="E578" s="471">
        <f>K578*0.5</f>
        <v>900</v>
      </c>
      <c r="F578" s="470">
        <v>60</v>
      </c>
      <c r="G578" s="470">
        <v>9</v>
      </c>
      <c r="H578" s="475">
        <f t="shared" si="14"/>
        <v>6.666666666666667</v>
      </c>
      <c r="I578" s="471">
        <v>5000000</v>
      </c>
      <c r="J578" s="470">
        <v>30</v>
      </c>
      <c r="K578" s="470">
        <f t="shared" si="15"/>
        <v>1800</v>
      </c>
      <c r="L578" s="471">
        <f t="shared" si="16"/>
        <v>9000000000</v>
      </c>
      <c r="M578" s="473">
        <v>7.0000000000000007E-2</v>
      </c>
      <c r="N578" s="474">
        <f t="shared" si="17"/>
        <v>630000000.00000012</v>
      </c>
      <c r="O578" s="473">
        <v>0.03</v>
      </c>
      <c r="P578" s="474">
        <f t="shared" si="18"/>
        <v>270000000</v>
      </c>
      <c r="Q578" s="474">
        <f t="shared" si="19"/>
        <v>900000000.00000012</v>
      </c>
      <c r="R578" s="455"/>
    </row>
    <row r="579" spans="2:18">
      <c r="B579" s="469" t="s">
        <v>141</v>
      </c>
      <c r="C579" s="470">
        <v>0.8</v>
      </c>
      <c r="D579" s="471">
        <f t="shared" si="13"/>
        <v>5775</v>
      </c>
      <c r="E579" s="471">
        <f>K579*0.5</f>
        <v>1650</v>
      </c>
      <c r="F579" s="470">
        <v>120</v>
      </c>
      <c r="G579" s="470">
        <v>18</v>
      </c>
      <c r="H579" s="475">
        <f t="shared" si="14"/>
        <v>6.666666666666667</v>
      </c>
      <c r="I579" s="471">
        <v>4500000</v>
      </c>
      <c r="J579" s="470">
        <v>27.5</v>
      </c>
      <c r="K579" s="470">
        <f t="shared" si="15"/>
        <v>3300</v>
      </c>
      <c r="L579" s="471">
        <f t="shared" si="16"/>
        <v>14850000000</v>
      </c>
      <c r="M579" s="473">
        <v>7.0000000000000007E-2</v>
      </c>
      <c r="N579" s="474">
        <f t="shared" si="17"/>
        <v>1039500000.0000001</v>
      </c>
      <c r="O579" s="473">
        <v>0.03</v>
      </c>
      <c r="P579" s="474">
        <f t="shared" si="18"/>
        <v>445500000</v>
      </c>
      <c r="Q579" s="474">
        <f t="shared" si="19"/>
        <v>1485000000</v>
      </c>
      <c r="R579" s="455"/>
    </row>
    <row r="580" spans="2:18">
      <c r="B580" s="469" t="s">
        <v>140</v>
      </c>
      <c r="C580" s="470">
        <v>0.8</v>
      </c>
      <c r="D580" s="471">
        <f t="shared" si="13"/>
        <v>10500</v>
      </c>
      <c r="E580" s="471">
        <f>K580*0.5</f>
        <v>3000</v>
      </c>
      <c r="F580" s="470">
        <v>240</v>
      </c>
      <c r="G580" s="470">
        <v>36</v>
      </c>
      <c r="H580" s="475">
        <f t="shared" si="14"/>
        <v>6.666666666666667</v>
      </c>
      <c r="I580" s="471">
        <v>4000000</v>
      </c>
      <c r="J580" s="470">
        <v>25</v>
      </c>
      <c r="K580" s="470">
        <f t="shared" si="15"/>
        <v>6000</v>
      </c>
      <c r="L580" s="471">
        <f t="shared" si="16"/>
        <v>24000000000</v>
      </c>
      <c r="M580" s="473">
        <v>7.0000000000000007E-2</v>
      </c>
      <c r="N580" s="474">
        <f t="shared" si="17"/>
        <v>1680000000.0000002</v>
      </c>
      <c r="O580" s="473">
        <v>0.03</v>
      </c>
      <c r="P580" s="474">
        <f t="shared" si="18"/>
        <v>720000000</v>
      </c>
      <c r="Q580" s="474">
        <f t="shared" si="19"/>
        <v>2400000000</v>
      </c>
      <c r="R580" s="455"/>
    </row>
    <row r="581" spans="2:18">
      <c r="B581" s="469" t="s">
        <v>841</v>
      </c>
      <c r="C581" s="470">
        <v>1</v>
      </c>
      <c r="D581" s="471">
        <f t="shared" si="13"/>
        <v>1000</v>
      </c>
      <c r="E581" s="471">
        <f>K581*C581</f>
        <v>500</v>
      </c>
      <c r="F581" s="470">
        <v>10</v>
      </c>
      <c r="G581" s="470">
        <v>1.5</v>
      </c>
      <c r="H581" s="475">
        <f t="shared" si="14"/>
        <v>6.666666666666667</v>
      </c>
      <c r="I581" s="471">
        <v>4000000</v>
      </c>
      <c r="J581" s="470">
        <v>50</v>
      </c>
      <c r="K581" s="470">
        <f t="shared" si="15"/>
        <v>500</v>
      </c>
      <c r="L581" s="471">
        <f t="shared" si="16"/>
        <v>2000000000</v>
      </c>
      <c r="M581" s="473">
        <v>7.0000000000000007E-2</v>
      </c>
      <c r="N581" s="474">
        <f t="shared" si="17"/>
        <v>140000000</v>
      </c>
      <c r="O581" s="473">
        <v>0.03</v>
      </c>
      <c r="P581" s="474">
        <f t="shared" si="18"/>
        <v>60000000</v>
      </c>
      <c r="Q581" s="493">
        <f t="shared" si="19"/>
        <v>200000000</v>
      </c>
      <c r="R581" s="455"/>
    </row>
    <row r="582" spans="2:18">
      <c r="B582" s="469" t="s">
        <v>842</v>
      </c>
      <c r="C582" s="470">
        <v>1</v>
      </c>
      <c r="D582" s="471">
        <f t="shared" si="13"/>
        <v>2000</v>
      </c>
      <c r="E582" s="471">
        <f>K582*C582</f>
        <v>1000</v>
      </c>
      <c r="F582" s="470">
        <v>20</v>
      </c>
      <c r="G582" s="470">
        <v>3</v>
      </c>
      <c r="H582" s="475">
        <f t="shared" si="14"/>
        <v>6.666666666666667</v>
      </c>
      <c r="I582" s="471">
        <v>4000000</v>
      </c>
      <c r="J582" s="470">
        <v>50</v>
      </c>
      <c r="K582" s="470">
        <f t="shared" si="15"/>
        <v>1000</v>
      </c>
      <c r="L582" s="471">
        <f t="shared" si="16"/>
        <v>4000000000</v>
      </c>
      <c r="M582" s="473">
        <v>7.0000000000000007E-2</v>
      </c>
      <c r="N582" s="474">
        <f t="shared" si="17"/>
        <v>280000000</v>
      </c>
      <c r="O582" s="473">
        <v>0.03</v>
      </c>
      <c r="P582" s="474">
        <f t="shared" si="18"/>
        <v>120000000</v>
      </c>
      <c r="Q582" s="493">
        <f t="shared" si="19"/>
        <v>400000000</v>
      </c>
      <c r="R582" s="455"/>
    </row>
    <row r="583" spans="2:18">
      <c r="B583" s="469" t="s">
        <v>843</v>
      </c>
      <c r="C583" s="470">
        <v>1</v>
      </c>
      <c r="D583" s="471">
        <f t="shared" si="13"/>
        <v>3000</v>
      </c>
      <c r="E583" s="471">
        <f>K583*C583</f>
        <v>1500</v>
      </c>
      <c r="F583" s="470">
        <v>30</v>
      </c>
      <c r="G583" s="470">
        <v>6</v>
      </c>
      <c r="H583" s="475">
        <f t="shared" si="14"/>
        <v>5</v>
      </c>
      <c r="I583" s="471">
        <v>4000000</v>
      </c>
      <c r="J583" s="470">
        <v>50</v>
      </c>
      <c r="K583" s="470">
        <f t="shared" si="15"/>
        <v>1500</v>
      </c>
      <c r="L583" s="471">
        <f t="shared" si="16"/>
        <v>6000000000</v>
      </c>
      <c r="M583" s="473">
        <v>7.0000000000000007E-2</v>
      </c>
      <c r="N583" s="474">
        <f t="shared" si="17"/>
        <v>420000000.00000006</v>
      </c>
      <c r="O583" s="473">
        <v>0.03</v>
      </c>
      <c r="P583" s="474">
        <f t="shared" si="18"/>
        <v>180000000</v>
      </c>
      <c r="Q583" s="493">
        <f t="shared" si="19"/>
        <v>600000000</v>
      </c>
      <c r="R583" s="455"/>
    </row>
    <row r="584" spans="2:18">
      <c r="B584" s="469" t="s">
        <v>139</v>
      </c>
      <c r="C584" s="470">
        <v>1</v>
      </c>
      <c r="D584" s="471">
        <f t="shared" si="13"/>
        <v>360</v>
      </c>
      <c r="E584" s="471">
        <f>K584*0.5</f>
        <v>120</v>
      </c>
      <c r="F584" s="470">
        <v>30</v>
      </c>
      <c r="G584" s="470">
        <v>4</v>
      </c>
      <c r="H584" s="470">
        <f t="shared" si="14"/>
        <v>7.5</v>
      </c>
      <c r="I584" s="471">
        <v>4000000</v>
      </c>
      <c r="J584" s="470">
        <v>8</v>
      </c>
      <c r="K584" s="470">
        <f t="shared" si="15"/>
        <v>240</v>
      </c>
      <c r="L584" s="471">
        <f t="shared" si="16"/>
        <v>960000000</v>
      </c>
      <c r="M584" s="473">
        <v>7.0000000000000007E-2</v>
      </c>
      <c r="N584" s="474">
        <f t="shared" si="17"/>
        <v>67200000</v>
      </c>
      <c r="O584" s="473">
        <v>0.03</v>
      </c>
      <c r="P584" s="474">
        <f t="shared" si="18"/>
        <v>28800000</v>
      </c>
      <c r="Q584" s="493">
        <f t="shared" si="19"/>
        <v>96000000</v>
      </c>
      <c r="R584" s="455"/>
    </row>
    <row r="585" spans="2:18">
      <c r="B585" s="469" t="s">
        <v>138</v>
      </c>
      <c r="C585" s="470">
        <v>1</v>
      </c>
      <c r="D585" s="471">
        <f t="shared" si="13"/>
        <v>240</v>
      </c>
      <c r="E585" s="471">
        <f>K585*0.5</f>
        <v>80</v>
      </c>
      <c r="F585" s="470">
        <v>20</v>
      </c>
      <c r="G585" s="470">
        <v>3</v>
      </c>
      <c r="H585" s="475">
        <f t="shared" si="14"/>
        <v>6.666666666666667</v>
      </c>
      <c r="I585" s="471">
        <v>4000000</v>
      </c>
      <c r="J585" s="470">
        <v>8</v>
      </c>
      <c r="K585" s="470">
        <f t="shared" si="15"/>
        <v>160</v>
      </c>
      <c r="L585" s="471">
        <f t="shared" si="16"/>
        <v>640000000</v>
      </c>
      <c r="M585" s="473">
        <v>7.0000000000000007E-2</v>
      </c>
      <c r="N585" s="474">
        <f t="shared" si="17"/>
        <v>44800000.000000007</v>
      </c>
      <c r="O585" s="473">
        <v>0.03</v>
      </c>
      <c r="P585" s="474">
        <f t="shared" si="18"/>
        <v>19200000</v>
      </c>
      <c r="Q585" s="493">
        <f t="shared" si="19"/>
        <v>64000000.000000007</v>
      </c>
      <c r="R585" s="455"/>
    </row>
    <row r="586" spans="2:18">
      <c r="B586" s="469" t="s">
        <v>137</v>
      </c>
      <c r="C586" s="470">
        <v>1</v>
      </c>
      <c r="D586" s="471">
        <f t="shared" si="13"/>
        <v>120</v>
      </c>
      <c r="E586" s="471">
        <f>K586*0.5</f>
        <v>40</v>
      </c>
      <c r="F586" s="470">
        <v>10</v>
      </c>
      <c r="G586" s="470">
        <v>1.5</v>
      </c>
      <c r="H586" s="475">
        <f t="shared" si="14"/>
        <v>6.666666666666667</v>
      </c>
      <c r="I586" s="471">
        <v>4000000</v>
      </c>
      <c r="J586" s="470">
        <v>8</v>
      </c>
      <c r="K586" s="470">
        <f t="shared" si="15"/>
        <v>80</v>
      </c>
      <c r="L586" s="471">
        <f t="shared" si="16"/>
        <v>320000000</v>
      </c>
      <c r="M586" s="473">
        <v>7.0000000000000007E-2</v>
      </c>
      <c r="N586" s="474">
        <f t="shared" si="17"/>
        <v>22400000.000000004</v>
      </c>
      <c r="O586" s="473">
        <v>0.03</v>
      </c>
      <c r="P586" s="474">
        <f t="shared" si="18"/>
        <v>9600000</v>
      </c>
      <c r="Q586" s="493">
        <f t="shared" si="19"/>
        <v>32000000.000000004</v>
      </c>
      <c r="R586" s="455"/>
    </row>
    <row r="587" spans="2:18">
      <c r="B587" s="468" t="s">
        <v>121</v>
      </c>
      <c r="C587" s="468" t="s">
        <v>752</v>
      </c>
      <c r="D587" s="468"/>
      <c r="E587" s="468"/>
      <c r="F587" s="468"/>
      <c r="G587" s="468"/>
      <c r="H587" s="468"/>
      <c r="I587" s="468"/>
      <c r="J587" s="468"/>
      <c r="K587" s="468"/>
      <c r="L587" s="468"/>
      <c r="M587" s="468"/>
      <c r="N587" s="468"/>
      <c r="O587" s="468"/>
      <c r="P587" s="468"/>
      <c r="Q587" s="468"/>
      <c r="R587" s="455"/>
    </row>
    <row r="588" spans="2:18">
      <c r="B588" s="468"/>
      <c r="C588" s="468"/>
      <c r="D588" s="468"/>
      <c r="E588" s="468"/>
      <c r="F588" s="468"/>
      <c r="G588" s="468"/>
      <c r="H588" s="468"/>
      <c r="I588" s="468"/>
      <c r="J588" s="468"/>
      <c r="K588" s="468"/>
      <c r="L588" s="468"/>
      <c r="M588" s="468"/>
      <c r="N588" s="468"/>
      <c r="O588" s="468"/>
      <c r="P588" s="468"/>
      <c r="Q588" s="468"/>
      <c r="R588" s="455"/>
    </row>
    <row r="589" spans="2:18" ht="15">
      <c r="B589" s="42" t="s">
        <v>844</v>
      </c>
      <c r="C589" s="468"/>
      <c r="D589" s="468"/>
      <c r="E589" s="468"/>
      <c r="F589" s="468"/>
      <c r="G589" s="468"/>
      <c r="H589" s="468"/>
      <c r="I589" s="468"/>
      <c r="J589" s="468"/>
      <c r="K589" s="468"/>
      <c r="L589" s="468"/>
      <c r="M589" s="468"/>
      <c r="N589" s="468"/>
      <c r="O589" s="468"/>
      <c r="P589" s="468"/>
      <c r="Q589" s="468"/>
      <c r="R589" s="455"/>
    </row>
    <row r="590" spans="2:18">
      <c r="B590" s="468"/>
      <c r="C590" s="468"/>
      <c r="D590" s="468"/>
      <c r="E590" s="468"/>
      <c r="F590" s="468"/>
      <c r="G590" s="468"/>
      <c r="H590" s="468"/>
      <c r="I590" s="468"/>
      <c r="J590" s="468"/>
      <c r="K590" s="468"/>
      <c r="L590" s="468"/>
      <c r="M590" s="468"/>
      <c r="N590" s="468"/>
      <c r="O590" s="468"/>
      <c r="P590" s="468"/>
      <c r="Q590" s="468"/>
      <c r="R590" s="455"/>
    </row>
    <row r="591" spans="2:18" ht="29.45" customHeight="1">
      <c r="B591" s="451" t="s">
        <v>839</v>
      </c>
      <c r="C591" s="29"/>
      <c r="D591" s="29"/>
      <c r="E591" s="29"/>
      <c r="F591" s="40"/>
      <c r="G591" s="29"/>
      <c r="H591" s="29"/>
      <c r="I591" s="6"/>
      <c r="J591" s="6"/>
    </row>
    <row r="592" spans="2:18">
      <c r="B592" s="41" t="s">
        <v>175</v>
      </c>
      <c r="C592" s="32">
        <v>36308</v>
      </c>
      <c r="D592" s="29"/>
      <c r="E592" s="29"/>
      <c r="F592" s="40"/>
      <c r="G592" s="29"/>
      <c r="H592" s="29"/>
      <c r="I592" s="6"/>
      <c r="J592" s="6"/>
    </row>
    <row r="593" spans="2:18" ht="45">
      <c r="B593" s="39" t="s">
        <v>174</v>
      </c>
      <c r="C593" s="38" t="s">
        <v>173</v>
      </c>
      <c r="D593" s="38" t="s">
        <v>172</v>
      </c>
      <c r="E593" s="38" t="s">
        <v>192</v>
      </c>
      <c r="F593" s="38" t="s">
        <v>191</v>
      </c>
      <c r="G593" s="38" t="s">
        <v>169</v>
      </c>
      <c r="H593" s="38" t="s">
        <v>168</v>
      </c>
      <c r="I593" s="6"/>
      <c r="J593" s="6"/>
    </row>
    <row r="594" spans="2:18">
      <c r="B594" s="36" t="s">
        <v>167</v>
      </c>
      <c r="C594" s="35">
        <v>23563</v>
      </c>
      <c r="D594" s="34">
        <f>C592*C594</f>
        <v>855525404</v>
      </c>
      <c r="E594" s="31">
        <v>0.03</v>
      </c>
      <c r="F594" s="32">
        <f>D594*E594</f>
        <v>25665762.119999997</v>
      </c>
      <c r="G594" s="31">
        <v>0.2</v>
      </c>
      <c r="H594" s="30">
        <f>F594*G594</f>
        <v>5133152.4239999996</v>
      </c>
      <c r="I594" s="6"/>
      <c r="J594" s="6"/>
    </row>
    <row r="595" spans="2:18">
      <c r="B595" s="37" t="s">
        <v>166</v>
      </c>
      <c r="C595" s="35">
        <v>204995</v>
      </c>
      <c r="D595" s="34">
        <f>C592*C595</f>
        <v>7442958460</v>
      </c>
      <c r="E595" s="31">
        <v>0.04</v>
      </c>
      <c r="F595" s="32">
        <f>D595*E595</f>
        <v>297718338.40000004</v>
      </c>
      <c r="G595" s="31">
        <v>0.05</v>
      </c>
      <c r="H595" s="402">
        <f>F595*G595</f>
        <v>14885916.920000002</v>
      </c>
      <c r="I595" s="6"/>
      <c r="J595" s="6"/>
    </row>
    <row r="596" spans="2:18">
      <c r="B596" s="36" t="s">
        <v>165</v>
      </c>
      <c r="C596" s="35">
        <v>1736565</v>
      </c>
      <c r="D596" s="34">
        <f>C592*C596</f>
        <v>63051202020</v>
      </c>
      <c r="E596" s="33"/>
      <c r="F596" s="32"/>
      <c r="G596" s="31"/>
      <c r="H596" s="30"/>
      <c r="I596" s="6"/>
      <c r="J596" s="6"/>
    </row>
    <row r="597" spans="2:18">
      <c r="B597" s="446"/>
      <c r="C597" s="447"/>
      <c r="D597" s="448"/>
      <c r="E597" s="503"/>
      <c r="F597" s="40"/>
      <c r="G597" s="449"/>
      <c r="H597" s="450"/>
      <c r="I597" s="6"/>
      <c r="J597" s="6"/>
    </row>
    <row r="598" spans="2:18">
      <c r="B598" s="468"/>
      <c r="C598" s="468"/>
      <c r="D598" s="468"/>
      <c r="E598" s="468"/>
      <c r="F598" s="468"/>
      <c r="G598" s="468"/>
      <c r="H598" s="468"/>
      <c r="I598" s="468"/>
      <c r="J598" s="468"/>
      <c r="K598" s="468"/>
      <c r="L598" s="468"/>
      <c r="M598" s="468"/>
      <c r="N598" s="468"/>
      <c r="O598" s="468"/>
      <c r="P598" s="468"/>
      <c r="Q598" s="468"/>
      <c r="R598" s="455"/>
    </row>
    <row r="599" spans="2:18" ht="33" customHeight="1">
      <c r="B599" s="495" t="s">
        <v>830</v>
      </c>
      <c r="C599" s="477" t="s">
        <v>190</v>
      </c>
      <c r="D599" s="477" t="s">
        <v>189</v>
      </c>
      <c r="E599" s="477" t="s">
        <v>188</v>
      </c>
      <c r="F599" s="6"/>
      <c r="G599" s="6"/>
      <c r="H599" s="6"/>
      <c r="I599" s="6"/>
      <c r="J599" s="6"/>
    </row>
    <row r="600" spans="2:18" ht="15">
      <c r="B600" s="451" t="s">
        <v>187</v>
      </c>
      <c r="C600" s="32">
        <v>908526</v>
      </c>
      <c r="D600" s="416"/>
      <c r="E600" s="416"/>
      <c r="F600" s="6"/>
      <c r="G600" s="6"/>
      <c r="H600" s="6"/>
      <c r="I600" s="6"/>
      <c r="J600" s="6"/>
    </row>
    <row r="601" spans="2:18">
      <c r="B601" s="416" t="s">
        <v>186</v>
      </c>
      <c r="C601" s="422">
        <f>C600*40%</f>
        <v>363410.4</v>
      </c>
      <c r="D601" s="416"/>
      <c r="E601" s="416"/>
      <c r="F601" s="6"/>
      <c r="G601" s="6"/>
      <c r="H601" s="6"/>
      <c r="I601" s="6"/>
      <c r="J601" s="6"/>
    </row>
    <row r="602" spans="2:18">
      <c r="B602" s="416" t="s">
        <v>185</v>
      </c>
      <c r="C602" s="422">
        <f>C601*12.5%</f>
        <v>45426.3</v>
      </c>
      <c r="D602" s="416"/>
      <c r="E602" s="416"/>
      <c r="F602" s="6"/>
      <c r="G602" s="6"/>
      <c r="H602" s="6"/>
      <c r="I602" s="6"/>
      <c r="J602" s="6"/>
    </row>
    <row r="603" spans="2:18">
      <c r="B603" s="416" t="s">
        <v>757</v>
      </c>
      <c r="C603" s="422">
        <f>C601*16%</f>
        <v>58145.664000000004</v>
      </c>
      <c r="D603" s="416"/>
      <c r="E603" s="416"/>
      <c r="F603" s="6"/>
      <c r="G603" s="6"/>
      <c r="H603" s="6"/>
      <c r="I603" s="6"/>
      <c r="J603" s="6"/>
    </row>
    <row r="604" spans="2:18">
      <c r="B604" s="416" t="s">
        <v>184</v>
      </c>
      <c r="C604" s="422">
        <f>C601*0.522%</f>
        <v>1897.0022880000001</v>
      </c>
      <c r="D604" s="416"/>
      <c r="E604" s="416"/>
      <c r="F604" s="6"/>
      <c r="G604" s="6"/>
      <c r="H604" s="6"/>
      <c r="I604" s="6"/>
      <c r="J604" s="6"/>
    </row>
    <row r="605" spans="2:18">
      <c r="B605" s="416" t="s">
        <v>183</v>
      </c>
      <c r="C605" s="422">
        <f>SUM(C602:C604)</f>
        <v>105468.96628800001</v>
      </c>
      <c r="D605" s="422">
        <v>20</v>
      </c>
      <c r="E605" s="494">
        <f>C605*20%*12</f>
        <v>253125.51909120003</v>
      </c>
      <c r="F605" s="6"/>
      <c r="G605" s="6"/>
      <c r="H605" s="6"/>
      <c r="I605" s="6"/>
      <c r="J605" s="6"/>
    </row>
    <row r="606" spans="2:18">
      <c r="B606" s="6"/>
      <c r="C606" s="6"/>
      <c r="D606" s="6"/>
      <c r="E606" s="6"/>
      <c r="F606" s="6"/>
      <c r="G606" s="6"/>
      <c r="H606" s="6"/>
      <c r="I606" s="6"/>
      <c r="J606" s="6"/>
    </row>
    <row r="607" spans="2:18" ht="15">
      <c r="B607" s="451" t="s">
        <v>831</v>
      </c>
      <c r="C607" s="416"/>
      <c r="D607" s="6"/>
      <c r="E607" s="6"/>
      <c r="F607" s="6"/>
      <c r="G607" s="6"/>
      <c r="H607" s="6"/>
      <c r="I607" s="6"/>
      <c r="J607" s="6"/>
    </row>
    <row r="608" spans="2:18">
      <c r="B608" s="416" t="s">
        <v>182</v>
      </c>
      <c r="C608" s="219">
        <v>70000000</v>
      </c>
      <c r="D608" s="6"/>
      <c r="E608" s="6"/>
      <c r="F608" s="6"/>
      <c r="G608" s="6"/>
      <c r="H608" s="6"/>
      <c r="I608" s="6"/>
      <c r="J608" s="6"/>
    </row>
    <row r="609" spans="2:10">
      <c r="B609" s="416" t="s">
        <v>181</v>
      </c>
      <c r="C609" s="416">
        <v>30</v>
      </c>
      <c r="D609" s="6"/>
      <c r="E609" s="6"/>
      <c r="F609" s="6"/>
      <c r="G609" s="6"/>
      <c r="H609" s="6"/>
      <c r="I609" s="6"/>
      <c r="J609" s="6"/>
    </row>
    <row r="610" spans="2:10">
      <c r="B610" s="416" t="s">
        <v>180</v>
      </c>
      <c r="C610" s="494">
        <f>C608*30%</f>
        <v>21000000</v>
      </c>
      <c r="D610" s="6"/>
      <c r="E610" s="6"/>
      <c r="F610" s="6"/>
      <c r="G610" s="6"/>
      <c r="H610" s="6"/>
      <c r="I610" s="6"/>
      <c r="J610" s="6"/>
    </row>
    <row r="611" spans="2:10">
      <c r="B611" s="6"/>
      <c r="C611" s="6"/>
      <c r="D611" s="6"/>
      <c r="E611" s="6"/>
      <c r="F611" s="6"/>
      <c r="G611" s="6"/>
      <c r="H611" s="6"/>
      <c r="I611" s="6"/>
      <c r="J611" s="6"/>
    </row>
    <row r="612" spans="2:10" ht="15">
      <c r="B612" s="451" t="s">
        <v>832</v>
      </c>
      <c r="C612" s="423">
        <v>50000</v>
      </c>
      <c r="D612" s="6"/>
      <c r="E612" s="6"/>
      <c r="F612" s="6"/>
      <c r="G612" s="6"/>
      <c r="H612" s="6"/>
      <c r="I612" s="6"/>
      <c r="J612" s="6"/>
    </row>
    <row r="613" spans="2:10">
      <c r="B613" s="416" t="s">
        <v>179</v>
      </c>
      <c r="C613" s="496">
        <f>C612*50%</f>
        <v>25000</v>
      </c>
      <c r="D613" s="6"/>
      <c r="E613" s="6"/>
      <c r="F613" s="6"/>
      <c r="G613" s="6"/>
      <c r="H613" s="6"/>
      <c r="I613" s="6"/>
      <c r="J613" s="6"/>
    </row>
    <row r="614" spans="2:10">
      <c r="B614" s="6"/>
      <c r="C614" s="6"/>
      <c r="D614" s="6"/>
      <c r="E614" s="6"/>
      <c r="F614" s="6"/>
      <c r="G614" s="6"/>
      <c r="H614" s="6"/>
      <c r="I614" s="6"/>
      <c r="J614" s="6"/>
    </row>
    <row r="615" spans="2:10" ht="15">
      <c r="B615" s="451" t="s">
        <v>833</v>
      </c>
      <c r="C615" s="416"/>
      <c r="D615" s="6"/>
      <c r="E615" s="6"/>
      <c r="F615" s="6"/>
      <c r="G615" s="6"/>
      <c r="H615" s="6"/>
      <c r="I615" s="6"/>
      <c r="J615" s="6"/>
    </row>
    <row r="616" spans="2:10">
      <c r="B616" s="416" t="s">
        <v>840</v>
      </c>
      <c r="C616" s="497">
        <v>300000</v>
      </c>
      <c r="D616" s="6"/>
      <c r="E616" s="6"/>
      <c r="F616" s="6"/>
      <c r="G616" s="6"/>
      <c r="H616" s="6"/>
      <c r="I616" s="6"/>
      <c r="J616" s="6"/>
    </row>
    <row r="617" spans="2:10">
      <c r="B617" s="6"/>
      <c r="C617" s="6"/>
      <c r="D617" s="6"/>
      <c r="E617" s="6"/>
      <c r="F617" s="6"/>
      <c r="G617" s="6"/>
      <c r="H617" s="6"/>
      <c r="I617" s="6"/>
      <c r="J617" s="6"/>
    </row>
    <row r="618" spans="2:10" ht="15">
      <c r="B618" s="451" t="s">
        <v>834</v>
      </c>
      <c r="C618" s="424"/>
      <c r="D618" s="6"/>
      <c r="E618" s="6"/>
      <c r="F618" s="6"/>
      <c r="G618" s="6"/>
      <c r="H618" s="6"/>
      <c r="I618" s="6"/>
      <c r="J618" s="6"/>
    </row>
    <row r="619" spans="2:10">
      <c r="B619" s="424" t="s">
        <v>178</v>
      </c>
      <c r="C619" s="425">
        <v>50000</v>
      </c>
      <c r="D619" s="6"/>
      <c r="E619" s="6"/>
      <c r="F619" s="6"/>
      <c r="G619" s="6"/>
      <c r="H619" s="6"/>
      <c r="I619" s="6"/>
      <c r="J619" s="6"/>
    </row>
    <row r="620" spans="2:10">
      <c r="B620" s="424" t="s">
        <v>178</v>
      </c>
      <c r="C620" s="498">
        <v>600000</v>
      </c>
      <c r="D620" s="6"/>
      <c r="E620" s="6"/>
      <c r="F620" s="6"/>
      <c r="G620" s="6"/>
      <c r="H620" s="6"/>
      <c r="I620" s="6"/>
      <c r="J620" s="6"/>
    </row>
    <row r="621" spans="2:10">
      <c r="B621" s="6"/>
      <c r="C621" s="6"/>
      <c r="D621" s="6"/>
      <c r="E621" s="6"/>
      <c r="F621" s="6"/>
      <c r="G621" s="6"/>
      <c r="H621" s="6"/>
      <c r="I621" s="6"/>
      <c r="J621" s="6"/>
    </row>
    <row r="622" spans="2:10" ht="15">
      <c r="B622" s="451" t="s">
        <v>835</v>
      </c>
      <c r="C622" s="416"/>
      <c r="D622" s="6"/>
      <c r="E622" s="6"/>
      <c r="F622" s="6"/>
      <c r="G622" s="6"/>
      <c r="H622" s="6"/>
      <c r="I622" s="6"/>
      <c r="J622" s="6"/>
    </row>
    <row r="623" spans="2:10" ht="15">
      <c r="B623" s="426"/>
      <c r="C623" s="416" t="s">
        <v>573</v>
      </c>
      <c r="D623" s="6"/>
      <c r="E623" s="6"/>
      <c r="F623" s="6"/>
      <c r="G623" s="6"/>
      <c r="H623" s="6"/>
      <c r="I623" s="6"/>
      <c r="J623" s="6"/>
    </row>
    <row r="624" spans="2:10">
      <c r="B624" s="6"/>
      <c r="C624" s="6"/>
      <c r="D624" s="6"/>
      <c r="E624" s="6"/>
      <c r="F624" s="6"/>
      <c r="G624" s="6"/>
      <c r="H624" s="6"/>
      <c r="I624" s="6"/>
      <c r="J624" s="6"/>
    </row>
    <row r="625" spans="2:18" ht="15">
      <c r="B625" s="451" t="s">
        <v>836</v>
      </c>
      <c r="C625" s="452" t="s">
        <v>177</v>
      </c>
      <c r="D625" s="6"/>
      <c r="E625" s="6"/>
      <c r="F625" s="6"/>
      <c r="G625" s="6"/>
      <c r="H625" s="6"/>
      <c r="I625" s="6"/>
      <c r="J625" s="6"/>
    </row>
    <row r="626" spans="2:18">
      <c r="B626" s="416" t="s">
        <v>176</v>
      </c>
      <c r="C626" s="499">
        <v>1788500</v>
      </c>
      <c r="D626" s="6"/>
      <c r="E626" s="6"/>
      <c r="F626" s="6"/>
      <c r="G626" s="6"/>
      <c r="H626" s="6"/>
      <c r="I626" s="6"/>
      <c r="J626" s="6"/>
    </row>
    <row r="628" spans="2:18">
      <c r="B628" s="481"/>
      <c r="C628" s="481"/>
      <c r="D628" s="481"/>
      <c r="E628" s="481"/>
      <c r="F628" s="481"/>
      <c r="G628" s="481"/>
      <c r="H628" s="455"/>
      <c r="I628" s="455"/>
      <c r="J628" s="455"/>
      <c r="K628" s="455"/>
      <c r="L628" s="455"/>
      <c r="M628" s="455"/>
      <c r="N628" s="455"/>
      <c r="O628" s="455"/>
      <c r="P628" s="455"/>
      <c r="Q628" s="455"/>
      <c r="R628" s="455"/>
    </row>
    <row r="629" spans="2:18" ht="15">
      <c r="B629" s="451" t="s">
        <v>838</v>
      </c>
      <c r="C629" s="29"/>
      <c r="D629" s="29"/>
      <c r="E629" s="29"/>
      <c r="F629" s="40"/>
      <c r="G629" s="29"/>
      <c r="H629" s="29"/>
      <c r="I629" s="6"/>
      <c r="J629" s="6"/>
    </row>
    <row r="630" spans="2:18">
      <c r="B630" s="41" t="s">
        <v>175</v>
      </c>
      <c r="C630" s="32">
        <v>36308</v>
      </c>
      <c r="D630" s="29"/>
      <c r="E630" s="29"/>
      <c r="F630" s="40"/>
      <c r="G630" s="29"/>
      <c r="H630" s="29"/>
      <c r="I630" s="6"/>
      <c r="J630" s="6"/>
    </row>
    <row r="631" spans="2:18" ht="45">
      <c r="B631" s="39" t="s">
        <v>174</v>
      </c>
      <c r="C631" s="38" t="s">
        <v>173</v>
      </c>
      <c r="D631" s="38" t="s">
        <v>195</v>
      </c>
      <c r="E631" s="38" t="s">
        <v>194</v>
      </c>
      <c r="F631" s="38" t="s">
        <v>193</v>
      </c>
      <c r="G631" s="38" t="s">
        <v>169</v>
      </c>
      <c r="H631" s="38" t="s">
        <v>168</v>
      </c>
      <c r="I631" s="6"/>
      <c r="J631" s="6"/>
    </row>
    <row r="632" spans="2:18">
      <c r="B632" s="36" t="s">
        <v>167</v>
      </c>
      <c r="C632" s="35">
        <v>23563</v>
      </c>
      <c r="D632" s="34">
        <f>C630*C632</f>
        <v>855525404</v>
      </c>
      <c r="E632" s="31">
        <v>0.03</v>
      </c>
      <c r="F632" s="32">
        <f>D632*E632</f>
        <v>25665762.119999997</v>
      </c>
      <c r="G632" s="31">
        <v>0.2</v>
      </c>
      <c r="H632" s="402">
        <f>F632*G632</f>
        <v>5133152.4239999996</v>
      </c>
      <c r="I632" s="6"/>
      <c r="J632" s="6"/>
    </row>
    <row r="633" spans="2:18">
      <c r="B633" s="37" t="s">
        <v>166</v>
      </c>
      <c r="C633" s="35">
        <v>204995</v>
      </c>
      <c r="D633" s="34">
        <f>C630*C633</f>
        <v>7442958460</v>
      </c>
      <c r="E633" s="31"/>
      <c r="F633" s="32"/>
      <c r="G633" s="31"/>
      <c r="H633" s="30"/>
      <c r="I633" s="6"/>
      <c r="J633" s="6"/>
    </row>
    <row r="634" spans="2:18">
      <c r="B634" s="36" t="s">
        <v>165</v>
      </c>
      <c r="C634" s="35">
        <v>1736565</v>
      </c>
      <c r="D634" s="34">
        <f>C630*C634</f>
        <v>63051202020</v>
      </c>
      <c r="E634" s="33"/>
      <c r="F634" s="32"/>
      <c r="G634" s="31"/>
      <c r="H634" s="30"/>
      <c r="I634" s="6"/>
      <c r="J634" s="6"/>
    </row>
    <row r="635" spans="2:18">
      <c r="B635" s="6"/>
      <c r="C635" s="6"/>
      <c r="D635" s="6"/>
      <c r="E635" s="6"/>
      <c r="F635" s="6"/>
      <c r="G635" s="6"/>
      <c r="H635" s="6"/>
      <c r="I635" s="6"/>
      <c r="J635" s="6"/>
    </row>
    <row r="636" spans="2:18">
      <c r="B636" s="6"/>
      <c r="C636" s="6"/>
      <c r="D636" s="6"/>
      <c r="E636" s="6"/>
      <c r="F636" s="6"/>
      <c r="G636" s="6"/>
      <c r="H636" s="6"/>
      <c r="I636" s="6"/>
      <c r="J636" s="6"/>
    </row>
    <row r="637" spans="2:18">
      <c r="B637" s="6"/>
      <c r="C637" s="6"/>
      <c r="D637" s="6"/>
      <c r="E637" s="6"/>
      <c r="F637" s="6"/>
      <c r="G637" s="6"/>
      <c r="H637" s="6"/>
      <c r="I637" s="6"/>
      <c r="J637" s="6"/>
    </row>
    <row r="638" spans="2:18">
      <c r="B638" s="6"/>
      <c r="C638" s="6"/>
      <c r="D638" s="6"/>
      <c r="E638" s="6"/>
      <c r="F638" s="6"/>
      <c r="G638" s="6"/>
      <c r="H638" s="6"/>
      <c r="I638" s="6"/>
      <c r="J638" s="6"/>
    </row>
    <row r="639" spans="2:18">
      <c r="B639" s="6"/>
      <c r="C639" s="6"/>
      <c r="D639" s="6"/>
      <c r="E639" s="6"/>
      <c r="F639" s="6"/>
      <c r="G639" s="6"/>
      <c r="H639" s="6"/>
      <c r="I639" s="6"/>
      <c r="J639" s="6"/>
    </row>
    <row r="640" spans="2:18">
      <c r="B640" s="468"/>
      <c r="C640" s="468"/>
      <c r="D640" s="468"/>
      <c r="E640" s="468"/>
      <c r="F640" s="468"/>
      <c r="G640" s="468"/>
      <c r="H640" s="468"/>
      <c r="I640" s="468"/>
      <c r="J640" s="468"/>
      <c r="K640" s="468"/>
      <c r="L640" s="468"/>
      <c r="M640" s="468"/>
      <c r="N640" s="468"/>
      <c r="O640" s="468"/>
      <c r="P640" s="468"/>
      <c r="Q640" s="468"/>
      <c r="R640" s="455"/>
    </row>
  </sheetData>
  <sheetProtection password="E983" sheet="1" objects="1" scenarios="1" selectLockedCells="1" selectUnlockedCells="1"/>
  <mergeCells count="28">
    <mergeCell ref="B557:E557"/>
    <mergeCell ref="B417:D417"/>
    <mergeCell ref="B275:E275"/>
    <mergeCell ref="B280:C280"/>
    <mergeCell ref="B285:C285"/>
    <mergeCell ref="B336:C336"/>
    <mergeCell ref="B342:C342"/>
    <mergeCell ref="B179:C179"/>
    <mergeCell ref="B192:C192"/>
    <mergeCell ref="B264:C264"/>
    <mergeCell ref="B272:E273"/>
    <mergeCell ref="B395:C395"/>
    <mergeCell ref="B563:G563"/>
    <mergeCell ref="B201:C201"/>
    <mergeCell ref="B1:J1"/>
    <mergeCell ref="B6:E6"/>
    <mergeCell ref="B40:G40"/>
    <mergeCell ref="B69:D69"/>
    <mergeCell ref="C71:C81"/>
    <mergeCell ref="B92:C92"/>
    <mergeCell ref="B104:C104"/>
    <mergeCell ref="B333:C333"/>
    <mergeCell ref="B219:C219"/>
    <mergeCell ref="B235:D235"/>
    <mergeCell ref="B255:G255"/>
    <mergeCell ref="B316:C316"/>
    <mergeCell ref="B149:C149"/>
    <mergeCell ref="B159:C159"/>
  </mergeCells>
  <hyperlinks>
    <hyperlink ref="B33" r:id="rId1"/>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X119"/>
  <sheetViews>
    <sheetView showGridLines="0" zoomScale="80" zoomScaleNormal="80" workbookViewId="0">
      <selection activeCell="A114" sqref="A114:XFD114"/>
    </sheetView>
  </sheetViews>
  <sheetFormatPr baseColWidth="10" defaultColWidth="9.875" defaultRowHeight="15"/>
  <cols>
    <col min="1" max="1" width="49.25" style="504" customWidth="1"/>
    <col min="2" max="2" width="48.375" style="514" customWidth="1"/>
    <col min="3" max="3" width="31.625" style="514" customWidth="1"/>
    <col min="4" max="4" width="17.625" style="515" customWidth="1"/>
    <col min="5" max="7" width="9.875" style="504"/>
    <col min="8" max="8" width="12.625" style="504" bestFit="1" customWidth="1"/>
    <col min="9" max="16384" width="9.875" style="504"/>
  </cols>
  <sheetData>
    <row r="2" spans="1:18" ht="18.75">
      <c r="B2" s="1068" t="s">
        <v>845</v>
      </c>
      <c r="C2" s="1068"/>
      <c r="D2" s="1068"/>
      <c r="E2" s="1069"/>
      <c r="F2" s="1069"/>
      <c r="G2" s="1069"/>
    </row>
    <row r="3" spans="1:18" ht="18.75">
      <c r="B3" s="505"/>
      <c r="C3" s="505"/>
      <c r="D3" s="506"/>
      <c r="E3" s="505"/>
      <c r="F3" s="505"/>
      <c r="G3" s="505"/>
    </row>
    <row r="4" spans="1:18">
      <c r="A4" s="507"/>
      <c r="B4" s="508"/>
      <c r="C4" s="508"/>
      <c r="D4" s="509"/>
    </row>
    <row r="5" spans="1:18" ht="32.1" customHeight="1">
      <c r="A5" s="510" t="s">
        <v>91</v>
      </c>
      <c r="B5" s="1066" t="s">
        <v>846</v>
      </c>
      <c r="C5" s="1067"/>
      <c r="D5" s="1067"/>
      <c r="E5" s="1067"/>
      <c r="F5" s="1067"/>
      <c r="G5" s="1067"/>
    </row>
    <row r="6" spans="1:18" s="507" customFormat="1" ht="57" customHeight="1">
      <c r="A6" s="511" t="s">
        <v>530</v>
      </c>
      <c r="B6" s="1066" t="s">
        <v>903</v>
      </c>
      <c r="C6" s="1067" t="s">
        <v>847</v>
      </c>
      <c r="D6" s="1067" t="s">
        <v>93</v>
      </c>
      <c r="E6" s="1067"/>
      <c r="F6" s="1067"/>
      <c r="G6" s="1067"/>
    </row>
    <row r="7" spans="1:18" s="507" customFormat="1" ht="57" customHeight="1">
      <c r="A7" s="511" t="s">
        <v>906</v>
      </c>
      <c r="B7" s="1066" t="s">
        <v>977</v>
      </c>
      <c r="C7" s="1067"/>
      <c r="D7" s="1067"/>
      <c r="E7" s="1067"/>
      <c r="F7" s="1067"/>
      <c r="G7" s="1067"/>
    </row>
    <row r="8" spans="1:18" s="507" customFormat="1" ht="73.5" customHeight="1">
      <c r="A8" s="510" t="s">
        <v>848</v>
      </c>
      <c r="B8" s="1066" t="s">
        <v>849</v>
      </c>
      <c r="C8" s="1067" t="s">
        <v>850</v>
      </c>
      <c r="D8" s="1067" t="s">
        <v>851</v>
      </c>
      <c r="E8" s="1067"/>
      <c r="F8" s="1067"/>
      <c r="G8" s="1067"/>
    </row>
    <row r="9" spans="1:18" s="507" customFormat="1" ht="79.5" customHeight="1">
      <c r="A9" s="511" t="s">
        <v>94</v>
      </c>
      <c r="B9" s="1066" t="s">
        <v>904</v>
      </c>
      <c r="C9" s="1067"/>
      <c r="D9" s="1067"/>
      <c r="E9" s="1067"/>
      <c r="F9" s="1067"/>
      <c r="G9" s="1067"/>
    </row>
    <row r="10" spans="1:18" s="507" customFormat="1" ht="33" customHeight="1">
      <c r="A10" s="511" t="s">
        <v>852</v>
      </c>
      <c r="B10" s="1066" t="s">
        <v>853</v>
      </c>
      <c r="C10" s="1067"/>
      <c r="D10" s="1067"/>
      <c r="E10" s="1067"/>
      <c r="F10" s="1067"/>
      <c r="G10" s="1067"/>
    </row>
    <row r="11" spans="1:18" ht="33.75" customHeight="1">
      <c r="A11" s="511" t="s">
        <v>888</v>
      </c>
      <c r="B11" s="1052" t="s">
        <v>945</v>
      </c>
      <c r="C11" s="1053"/>
      <c r="D11" s="1053"/>
      <c r="E11" s="1053"/>
      <c r="F11" s="1053"/>
      <c r="G11" s="1053"/>
    </row>
    <row r="12" spans="1:18" ht="27.6" customHeight="1">
      <c r="A12" s="511" t="s">
        <v>889</v>
      </c>
      <c r="B12" s="1066" t="s">
        <v>946</v>
      </c>
      <c r="C12" s="1067"/>
      <c r="D12" s="1067"/>
      <c r="E12" s="1067"/>
      <c r="F12" s="1067"/>
      <c r="G12" s="1067"/>
    </row>
    <row r="13" spans="1:18" ht="30" customHeight="1">
      <c r="A13" s="511" t="s">
        <v>890</v>
      </c>
      <c r="B13" s="1066" t="s">
        <v>854</v>
      </c>
      <c r="C13" s="1067"/>
      <c r="D13" s="1067"/>
      <c r="E13" s="1067"/>
      <c r="F13" s="1067"/>
      <c r="G13" s="1067"/>
    </row>
    <row r="14" spans="1:18" ht="50.1" customHeight="1">
      <c r="A14" s="511" t="s">
        <v>905</v>
      </c>
      <c r="B14" s="1066" t="s">
        <v>907</v>
      </c>
      <c r="C14" s="1067"/>
      <c r="D14" s="1067"/>
      <c r="E14" s="1067"/>
      <c r="F14" s="1067"/>
      <c r="G14" s="1067"/>
    </row>
    <row r="15" spans="1:18" s="507" customFormat="1" ht="46.5" customHeight="1">
      <c r="A15" s="510" t="s">
        <v>95</v>
      </c>
      <c r="B15" s="1066" t="s">
        <v>947</v>
      </c>
      <c r="C15" s="1067"/>
      <c r="D15" s="1067"/>
      <c r="E15" s="1067"/>
      <c r="F15" s="1067"/>
      <c r="G15" s="1067"/>
    </row>
    <row r="16" spans="1:18" ht="43.5" customHeight="1">
      <c r="A16" s="512" t="s">
        <v>536</v>
      </c>
      <c r="B16" s="1066" t="s">
        <v>948</v>
      </c>
      <c r="C16" s="1067"/>
      <c r="D16" s="1067"/>
      <c r="E16" s="1067"/>
      <c r="F16" s="1067"/>
      <c r="G16" s="1067"/>
      <c r="I16" s="507"/>
      <c r="J16" s="507"/>
      <c r="K16" s="507"/>
      <c r="L16" s="507"/>
      <c r="M16" s="507"/>
      <c r="N16" s="507"/>
      <c r="O16" s="507"/>
      <c r="P16" s="507"/>
      <c r="Q16" s="507"/>
      <c r="R16" s="507"/>
    </row>
    <row r="17" spans="1:18" s="507" customFormat="1" ht="66.599999999999994" customHeight="1">
      <c r="A17" s="512" t="s">
        <v>908</v>
      </c>
      <c r="B17" s="1066" t="s">
        <v>949</v>
      </c>
      <c r="C17" s="1067"/>
      <c r="D17" s="1067"/>
      <c r="E17" s="1067"/>
      <c r="F17" s="1067"/>
      <c r="G17" s="1067"/>
    </row>
    <row r="18" spans="1:18" s="507" customFormat="1" ht="62.1" customHeight="1">
      <c r="A18" s="512" t="s">
        <v>909</v>
      </c>
      <c r="B18" s="1066" t="s">
        <v>950</v>
      </c>
      <c r="C18" s="1067"/>
      <c r="D18" s="1067"/>
      <c r="E18" s="1067"/>
      <c r="F18" s="1067"/>
      <c r="G18" s="1067"/>
    </row>
    <row r="19" spans="1:18" s="507" customFormat="1" ht="66.599999999999994" customHeight="1">
      <c r="A19" s="527" t="s">
        <v>910</v>
      </c>
      <c r="B19" s="1066" t="s">
        <v>951</v>
      </c>
      <c r="C19" s="1067"/>
      <c r="D19" s="1067"/>
      <c r="E19" s="1067"/>
      <c r="F19" s="1067"/>
      <c r="G19" s="1067"/>
      <c r="H19" s="509"/>
    </row>
    <row r="20" spans="1:18" s="507" customFormat="1" ht="66.599999999999994" customHeight="1">
      <c r="A20" s="527" t="s">
        <v>911</v>
      </c>
      <c r="B20" s="1066" t="s">
        <v>952</v>
      </c>
      <c r="C20" s="1067"/>
      <c r="D20" s="1067"/>
      <c r="E20" s="1067"/>
      <c r="F20" s="1067"/>
      <c r="G20" s="1067"/>
      <c r="H20" s="509"/>
    </row>
    <row r="21" spans="1:18" ht="63.6" customHeight="1">
      <c r="A21" s="512" t="s">
        <v>912</v>
      </c>
      <c r="B21" s="1052" t="s">
        <v>913</v>
      </c>
      <c r="C21" s="1053"/>
      <c r="D21" s="1053"/>
      <c r="E21" s="1053"/>
      <c r="F21" s="1053"/>
      <c r="G21" s="1053"/>
      <c r="I21" s="507"/>
      <c r="J21" s="507"/>
      <c r="K21" s="507"/>
      <c r="L21" s="507"/>
      <c r="M21" s="507"/>
      <c r="N21" s="507"/>
      <c r="O21" s="507"/>
      <c r="P21" s="507"/>
      <c r="Q21" s="507"/>
      <c r="R21" s="507"/>
    </row>
    <row r="22" spans="1:18" ht="63.6" customHeight="1">
      <c r="A22" s="535" t="s">
        <v>953</v>
      </c>
      <c r="B22" s="1052" t="s">
        <v>914</v>
      </c>
      <c r="C22" s="1053"/>
      <c r="D22" s="1053"/>
      <c r="E22" s="1053"/>
      <c r="F22" s="1053"/>
      <c r="G22" s="1053"/>
      <c r="I22" s="507"/>
      <c r="J22" s="507"/>
      <c r="K22" s="507"/>
      <c r="L22" s="507"/>
      <c r="M22" s="507"/>
      <c r="N22" s="507"/>
      <c r="O22" s="507"/>
      <c r="P22" s="507"/>
      <c r="Q22" s="507"/>
      <c r="R22" s="507"/>
    </row>
    <row r="23" spans="1:18" ht="43.5" customHeight="1">
      <c r="A23" s="512" t="s">
        <v>802</v>
      </c>
      <c r="B23" s="1052" t="s">
        <v>954</v>
      </c>
      <c r="C23" s="1053"/>
      <c r="D23" s="1053"/>
      <c r="E23" s="1053"/>
      <c r="F23" s="1053"/>
      <c r="G23" s="1053"/>
      <c r="I23" s="507"/>
      <c r="J23" s="507"/>
      <c r="K23" s="507"/>
      <c r="L23" s="507"/>
      <c r="M23" s="507"/>
      <c r="N23" s="507"/>
      <c r="O23" s="507"/>
      <c r="P23" s="507"/>
      <c r="Q23" s="507"/>
      <c r="R23" s="507"/>
    </row>
    <row r="24" spans="1:18" ht="25.5" customHeight="1">
      <c r="A24" s="528"/>
      <c r="B24" s="529"/>
      <c r="C24" s="530"/>
      <c r="D24" s="530"/>
      <c r="E24" s="530"/>
      <c r="F24" s="530"/>
      <c r="G24" s="530"/>
      <c r="I24" s="507"/>
      <c r="J24" s="507"/>
      <c r="K24" s="507"/>
      <c r="L24" s="507"/>
      <c r="M24" s="507"/>
      <c r="N24" s="507"/>
      <c r="O24" s="507"/>
      <c r="P24" s="507"/>
      <c r="Q24" s="507"/>
      <c r="R24" s="507"/>
    </row>
    <row r="25" spans="1:18">
      <c r="A25" s="513"/>
    </row>
    <row r="26" spans="1:18">
      <c r="A26" s="516" t="s">
        <v>97</v>
      </c>
      <c r="B26" s="504"/>
      <c r="C26" s="504"/>
      <c r="D26" s="517"/>
    </row>
    <row r="27" spans="1:18" ht="30.75" customHeight="1">
      <c r="A27" s="513" t="s">
        <v>98</v>
      </c>
      <c r="B27" s="1052" t="s">
        <v>855</v>
      </c>
      <c r="C27" s="1053"/>
      <c r="D27" s="1053"/>
      <c r="E27" s="1053"/>
      <c r="F27" s="1053"/>
      <c r="G27" s="1053"/>
    </row>
    <row r="28" spans="1:18" ht="32.25" customHeight="1">
      <c r="A28" s="512" t="s">
        <v>99</v>
      </c>
      <c r="B28" s="1052" t="s">
        <v>856</v>
      </c>
      <c r="C28" s="1053"/>
      <c r="D28" s="1053"/>
      <c r="E28" s="1053"/>
      <c r="F28" s="1053"/>
      <c r="G28" s="1053"/>
    </row>
    <row r="29" spans="1:18" ht="33" customHeight="1">
      <c r="A29" s="512" t="s">
        <v>100</v>
      </c>
      <c r="B29" s="1052" t="s">
        <v>857</v>
      </c>
      <c r="C29" s="1053"/>
      <c r="D29" s="1053"/>
      <c r="E29" s="1053"/>
      <c r="F29" s="1053"/>
      <c r="G29" s="1053"/>
    </row>
    <row r="30" spans="1:18">
      <c r="B30" s="504"/>
      <c r="C30" s="504"/>
    </row>
    <row r="31" spans="1:18">
      <c r="A31" s="518" t="s">
        <v>101</v>
      </c>
      <c r="B31" s="504"/>
      <c r="C31" s="504"/>
      <c r="D31" s="517"/>
    </row>
    <row r="32" spans="1:18" ht="91.5" customHeight="1">
      <c r="A32" s="512" t="s">
        <v>102</v>
      </c>
      <c r="B32" s="1052" t="s">
        <v>858</v>
      </c>
      <c r="C32" s="1053"/>
      <c r="D32" s="1053"/>
      <c r="E32" s="1053"/>
      <c r="F32" s="1053"/>
      <c r="G32" s="1053"/>
    </row>
    <row r="33" spans="1:7" ht="48" customHeight="1">
      <c r="A33" s="512" t="s">
        <v>103</v>
      </c>
      <c r="B33" s="1052" t="s">
        <v>859</v>
      </c>
      <c r="C33" s="1053"/>
      <c r="D33" s="1053"/>
      <c r="E33" s="1053"/>
      <c r="F33" s="1053"/>
      <c r="G33" s="1053"/>
    </row>
    <row r="34" spans="1:7" ht="50.25" customHeight="1">
      <c r="A34" s="512" t="s">
        <v>104</v>
      </c>
      <c r="B34" s="1052" t="s">
        <v>860</v>
      </c>
      <c r="C34" s="1053"/>
      <c r="D34" s="1053"/>
      <c r="E34" s="1053"/>
      <c r="F34" s="1053"/>
      <c r="G34" s="1053"/>
    </row>
    <row r="35" spans="1:7" ht="45.75" customHeight="1">
      <c r="A35" s="512" t="s">
        <v>105</v>
      </c>
      <c r="B35" s="1052" t="s">
        <v>861</v>
      </c>
      <c r="C35" s="1053"/>
      <c r="D35" s="1053"/>
      <c r="E35" s="1053"/>
      <c r="F35" s="1053"/>
      <c r="G35" s="1053"/>
    </row>
    <row r="36" spans="1:7" ht="60" customHeight="1">
      <c r="A36" s="512" t="s">
        <v>106</v>
      </c>
      <c r="B36" s="1052" t="s">
        <v>862</v>
      </c>
      <c r="C36" s="1053"/>
      <c r="D36" s="1053"/>
      <c r="E36" s="1053"/>
      <c r="F36" s="1053"/>
      <c r="G36" s="1053"/>
    </row>
    <row r="37" spans="1:7" ht="65.45" customHeight="1">
      <c r="A37" s="512" t="s">
        <v>107</v>
      </c>
      <c r="B37" s="1052" t="s">
        <v>863</v>
      </c>
      <c r="C37" s="1053"/>
      <c r="D37" s="1053"/>
      <c r="E37" s="1053"/>
      <c r="F37" s="1053"/>
      <c r="G37" s="1053"/>
    </row>
    <row r="38" spans="1:7" ht="42.75" customHeight="1">
      <c r="A38" s="512" t="s">
        <v>108</v>
      </c>
      <c r="B38" s="1052" t="s">
        <v>864</v>
      </c>
      <c r="C38" s="1053"/>
      <c r="D38" s="1053"/>
      <c r="E38" s="1053"/>
      <c r="F38" s="1053"/>
      <c r="G38" s="1053"/>
    </row>
    <row r="39" spans="1:7" ht="46.5" customHeight="1">
      <c r="A39" s="512" t="s">
        <v>109</v>
      </c>
      <c r="B39" s="1052" t="s">
        <v>865</v>
      </c>
      <c r="C39" s="1053"/>
      <c r="D39" s="1053"/>
      <c r="E39" s="1053"/>
      <c r="F39" s="1053"/>
      <c r="G39" s="1053"/>
    </row>
    <row r="40" spans="1:7" ht="45.95" customHeight="1">
      <c r="A40" s="512" t="s">
        <v>110</v>
      </c>
      <c r="B40" s="1052" t="s">
        <v>866</v>
      </c>
      <c r="C40" s="1053"/>
      <c r="D40" s="1053"/>
      <c r="E40" s="1053"/>
      <c r="F40" s="1053"/>
      <c r="G40" s="1053"/>
    </row>
    <row r="41" spans="1:7" ht="45" customHeight="1">
      <c r="A41" s="512" t="s">
        <v>111</v>
      </c>
      <c r="B41" s="1052" t="s">
        <v>867</v>
      </c>
      <c r="C41" s="1053"/>
      <c r="D41" s="1053"/>
      <c r="E41" s="1053"/>
      <c r="F41" s="1053"/>
      <c r="G41" s="1053"/>
    </row>
    <row r="42" spans="1:7" ht="33.75" customHeight="1">
      <c r="A42" s="512" t="s">
        <v>891</v>
      </c>
      <c r="B42" s="1052" t="s">
        <v>868</v>
      </c>
      <c r="C42" s="1053"/>
      <c r="D42" s="1053"/>
      <c r="E42" s="1053"/>
      <c r="F42" s="1053"/>
      <c r="G42" s="1053"/>
    </row>
    <row r="43" spans="1:7" s="514" customFormat="1" ht="34.5" customHeight="1">
      <c r="A43" s="512" t="s">
        <v>112</v>
      </c>
      <c r="B43" s="1052" t="s">
        <v>869</v>
      </c>
      <c r="C43" s="1053"/>
      <c r="D43" s="1053"/>
      <c r="E43" s="1053"/>
      <c r="F43" s="1053"/>
      <c r="G43" s="1053"/>
    </row>
    <row r="44" spans="1:7" s="514" customFormat="1" ht="30.6" customHeight="1">
      <c r="A44" s="512" t="s">
        <v>113</v>
      </c>
      <c r="B44" s="1052" t="s">
        <v>870</v>
      </c>
      <c r="C44" s="1053"/>
      <c r="D44" s="1053"/>
      <c r="E44" s="1053"/>
      <c r="F44" s="1053"/>
      <c r="G44" s="1053"/>
    </row>
    <row r="45" spans="1:7" s="514" customFormat="1" ht="32.25" customHeight="1">
      <c r="A45" s="512" t="s">
        <v>114</v>
      </c>
      <c r="B45" s="1052" t="s">
        <v>871</v>
      </c>
      <c r="C45" s="1053"/>
      <c r="D45" s="1053"/>
      <c r="E45" s="1053"/>
      <c r="F45" s="1053"/>
      <c r="G45" s="1053"/>
    </row>
    <row r="46" spans="1:7" s="514" customFormat="1" ht="32.25" customHeight="1">
      <c r="A46" s="512" t="s">
        <v>892</v>
      </c>
      <c r="B46" s="1052" t="s">
        <v>872</v>
      </c>
      <c r="C46" s="1053"/>
      <c r="D46" s="1053"/>
      <c r="E46" s="1053"/>
      <c r="F46" s="1053"/>
      <c r="G46" s="1053"/>
    </row>
    <row r="47" spans="1:7" s="514" customFormat="1" ht="32.25" customHeight="1">
      <c r="A47" s="512" t="s">
        <v>982</v>
      </c>
      <c r="B47" s="1052" t="s">
        <v>983</v>
      </c>
      <c r="C47" s="1053"/>
      <c r="D47" s="1053"/>
      <c r="E47" s="1053"/>
      <c r="F47" s="1053"/>
      <c r="G47" s="1053"/>
    </row>
    <row r="48" spans="1:7" s="514" customFormat="1">
      <c r="A48" s="512"/>
      <c r="B48" s="519"/>
      <c r="C48" s="519"/>
      <c r="D48" s="520"/>
      <c r="E48" s="521"/>
      <c r="F48" s="521"/>
      <c r="G48" s="521"/>
    </row>
    <row r="49" spans="1:7" s="514" customFormat="1">
      <c r="A49" s="522" t="s">
        <v>115</v>
      </c>
      <c r="B49" s="519"/>
      <c r="C49" s="519"/>
      <c r="D49" s="520"/>
      <c r="E49" s="521"/>
      <c r="F49" s="521"/>
      <c r="G49" s="521"/>
    </row>
    <row r="50" spans="1:7" s="514" customFormat="1" ht="48" customHeight="1">
      <c r="A50" s="512" t="s">
        <v>296</v>
      </c>
      <c r="B50" s="1054" t="s">
        <v>873</v>
      </c>
      <c r="C50" s="1055"/>
      <c r="D50" s="1055"/>
      <c r="E50" s="1055"/>
      <c r="F50" s="1055"/>
      <c r="G50" s="1055"/>
    </row>
    <row r="51" spans="1:7" s="514" customFormat="1" ht="48" customHeight="1">
      <c r="A51" s="512" t="s">
        <v>893</v>
      </c>
      <c r="B51" s="1054" t="s">
        <v>894</v>
      </c>
      <c r="C51" s="1055"/>
      <c r="D51" s="1055"/>
      <c r="E51" s="1055"/>
      <c r="F51" s="1055"/>
      <c r="G51" s="1055"/>
    </row>
    <row r="52" spans="1:7" s="514" customFormat="1" ht="45" customHeight="1">
      <c r="A52" s="512" t="s">
        <v>895</v>
      </c>
      <c r="B52" s="1054" t="s">
        <v>874</v>
      </c>
      <c r="C52" s="1055"/>
      <c r="D52" s="1055"/>
      <c r="E52" s="1055"/>
      <c r="F52" s="1055"/>
      <c r="G52" s="1055"/>
    </row>
    <row r="53" spans="1:7" s="514" customFormat="1" ht="51" customHeight="1">
      <c r="A53" s="512" t="s">
        <v>915</v>
      </c>
      <c r="B53" s="1054" t="s">
        <v>875</v>
      </c>
      <c r="C53" s="1055"/>
      <c r="D53" s="1055"/>
      <c r="E53" s="1055"/>
      <c r="F53" s="1055"/>
      <c r="G53" s="1055"/>
    </row>
    <row r="54" spans="1:7" s="514" customFormat="1" ht="51" customHeight="1">
      <c r="A54" s="512" t="s">
        <v>916</v>
      </c>
      <c r="B54" s="1054" t="s">
        <v>896</v>
      </c>
      <c r="C54" s="1055"/>
      <c r="D54" s="1055"/>
      <c r="E54" s="1055"/>
      <c r="F54" s="1055"/>
      <c r="G54" s="1055"/>
    </row>
    <row r="55" spans="1:7">
      <c r="B55" s="519"/>
      <c r="C55" s="519"/>
      <c r="D55" s="520"/>
      <c r="E55" s="521"/>
      <c r="F55" s="521"/>
      <c r="G55" s="521"/>
    </row>
    <row r="56" spans="1:7" s="514" customFormat="1">
      <c r="A56" s="522" t="s">
        <v>807</v>
      </c>
      <c r="B56" s="519"/>
      <c r="C56" s="519"/>
      <c r="D56" s="519"/>
      <c r="E56" s="519"/>
      <c r="F56" s="519"/>
      <c r="G56" s="519"/>
    </row>
    <row r="57" spans="1:7" s="514" customFormat="1" ht="33.75" customHeight="1">
      <c r="A57" s="512" t="s">
        <v>116</v>
      </c>
      <c r="B57" s="1049" t="s">
        <v>918</v>
      </c>
      <c r="C57" s="1050"/>
      <c r="D57" s="1050"/>
      <c r="E57" s="1050"/>
      <c r="F57" s="1050"/>
      <c r="G57" s="1051"/>
    </row>
    <row r="58" spans="1:7" s="514" customFormat="1" ht="33.75" customHeight="1">
      <c r="A58" s="512" t="s">
        <v>917</v>
      </c>
      <c r="B58" s="1049" t="s">
        <v>919</v>
      </c>
      <c r="C58" s="1050"/>
      <c r="D58" s="1050"/>
      <c r="E58" s="1050"/>
      <c r="F58" s="1050"/>
      <c r="G58" s="1051"/>
    </row>
    <row r="59" spans="1:7" s="514" customFormat="1" ht="60" customHeight="1">
      <c r="A59" s="512" t="s">
        <v>257</v>
      </c>
      <c r="B59" s="1049" t="s">
        <v>923</v>
      </c>
      <c r="C59" s="1050"/>
      <c r="D59" s="1050"/>
      <c r="E59" s="1050"/>
      <c r="F59" s="1050"/>
      <c r="G59" s="1051"/>
    </row>
    <row r="60" spans="1:7" s="531" customFormat="1" ht="56.45" customHeight="1">
      <c r="A60" s="532" t="s">
        <v>256</v>
      </c>
      <c r="B60" s="1049" t="s">
        <v>924</v>
      </c>
      <c r="C60" s="1050"/>
      <c r="D60" s="1050"/>
      <c r="E60" s="1050"/>
      <c r="F60" s="1050"/>
      <c r="G60" s="1051"/>
    </row>
    <row r="61" spans="1:7" s="514" customFormat="1" ht="21.6" customHeight="1">
      <c r="A61" s="532" t="s">
        <v>254</v>
      </c>
      <c r="B61" s="1049" t="s">
        <v>920</v>
      </c>
      <c r="C61" s="1050"/>
      <c r="D61" s="1050"/>
      <c r="E61" s="1050"/>
      <c r="F61" s="1050"/>
      <c r="G61" s="1051"/>
    </row>
    <row r="62" spans="1:7" s="514" customFormat="1" ht="32.25" customHeight="1">
      <c r="A62" s="532" t="s">
        <v>253</v>
      </c>
      <c r="B62" s="1049" t="s">
        <v>921</v>
      </c>
      <c r="C62" s="1050"/>
      <c r="D62" s="1050"/>
      <c r="E62" s="1050"/>
      <c r="F62" s="1050"/>
      <c r="G62" s="1051"/>
    </row>
    <row r="63" spans="1:7" s="514" customFormat="1" ht="32.25" customHeight="1">
      <c r="A63" s="532" t="s">
        <v>251</v>
      </c>
      <c r="B63" s="1049" t="s">
        <v>955</v>
      </c>
      <c r="C63" s="1050"/>
      <c r="D63" s="1050"/>
      <c r="E63" s="1050"/>
      <c r="F63" s="1050"/>
      <c r="G63" s="1051"/>
    </row>
    <row r="64" spans="1:7" s="514" customFormat="1">
      <c r="A64" s="532" t="s">
        <v>250</v>
      </c>
      <c r="B64" s="1054" t="s">
        <v>876</v>
      </c>
      <c r="C64" s="1055"/>
      <c r="D64" s="1055"/>
      <c r="E64" s="1055"/>
      <c r="F64" s="1055"/>
      <c r="G64" s="1055"/>
    </row>
    <row r="65" spans="1:16378" s="514" customFormat="1" ht="37.5" customHeight="1">
      <c r="A65" s="532" t="s">
        <v>248</v>
      </c>
      <c r="B65" s="1054" t="s">
        <v>877</v>
      </c>
      <c r="C65" s="1055"/>
      <c r="D65" s="1055"/>
      <c r="E65" s="1055"/>
      <c r="F65" s="1055"/>
      <c r="G65" s="1055"/>
    </row>
    <row r="66" spans="1:16378" s="514" customFormat="1">
      <c r="B66" s="519"/>
      <c r="C66" s="519"/>
      <c r="D66" s="519"/>
      <c r="E66" s="519"/>
      <c r="F66" s="519"/>
      <c r="G66" s="519"/>
    </row>
    <row r="67" spans="1:16378" s="514" customFormat="1" ht="15.75" customHeight="1">
      <c r="A67" s="522" t="s">
        <v>808</v>
      </c>
      <c r="B67" s="519"/>
      <c r="C67" s="519"/>
      <c r="D67" s="520"/>
      <c r="E67" s="521"/>
      <c r="F67" s="521"/>
      <c r="G67" s="521"/>
    </row>
    <row r="68" spans="1:16378" s="514" customFormat="1" ht="33.6" customHeight="1">
      <c r="A68" s="512" t="s">
        <v>245</v>
      </c>
      <c r="B68" s="1054" t="s">
        <v>956</v>
      </c>
      <c r="C68" s="1055"/>
      <c r="D68" s="1055"/>
      <c r="E68" s="1055"/>
      <c r="F68" s="1055"/>
      <c r="G68" s="1055"/>
    </row>
    <row r="69" spans="1:16378" s="514" customFormat="1">
      <c r="B69" s="519"/>
      <c r="C69" s="519"/>
      <c r="D69" s="519"/>
      <c r="E69" s="519"/>
      <c r="F69" s="519"/>
      <c r="G69" s="519"/>
    </row>
    <row r="70" spans="1:16378" s="514" customFormat="1">
      <c r="A70" s="523" t="s">
        <v>809</v>
      </c>
      <c r="B70" s="519"/>
      <c r="C70" s="519"/>
      <c r="D70" s="520"/>
      <c r="E70" s="521"/>
      <c r="F70" s="521"/>
      <c r="G70" s="521"/>
    </row>
    <row r="71" spans="1:16378" s="514" customFormat="1" ht="31.5" customHeight="1">
      <c r="A71" s="524" t="s">
        <v>238</v>
      </c>
      <c r="B71" s="1054" t="s">
        <v>957</v>
      </c>
      <c r="C71" s="1055"/>
      <c r="D71" s="1055"/>
      <c r="E71" s="1055"/>
      <c r="F71" s="1055"/>
      <c r="G71" s="1055"/>
    </row>
    <row r="72" spans="1:16378" s="514" customFormat="1" ht="32.25" customHeight="1">
      <c r="A72" s="524" t="s">
        <v>235</v>
      </c>
      <c r="B72" s="1054" t="s">
        <v>883</v>
      </c>
      <c r="C72" s="1054"/>
      <c r="D72" s="1054"/>
      <c r="E72" s="1054"/>
      <c r="F72" s="1054"/>
      <c r="G72" s="1054"/>
      <c r="I72" s="525"/>
      <c r="J72" s="1064"/>
      <c r="K72" s="1065"/>
      <c r="L72" s="1065"/>
      <c r="M72" s="1065"/>
      <c r="N72" s="1065"/>
      <c r="O72" s="1065"/>
      <c r="P72" s="525"/>
      <c r="Q72" s="1064"/>
      <c r="R72" s="1065"/>
      <c r="S72" s="1065"/>
      <c r="T72" s="1065"/>
      <c r="U72" s="1065"/>
      <c r="V72" s="1065"/>
      <c r="W72" s="525"/>
      <c r="X72" s="1064"/>
      <c r="Y72" s="1065"/>
      <c r="Z72" s="1065"/>
      <c r="AA72" s="1065"/>
      <c r="AB72" s="1065"/>
      <c r="AC72" s="1065"/>
      <c r="AD72" s="525"/>
      <c r="AE72" s="1064"/>
      <c r="AF72" s="1065"/>
      <c r="AG72" s="1065"/>
      <c r="AH72" s="1065"/>
      <c r="AI72" s="1065"/>
      <c r="AJ72" s="1065"/>
      <c r="AK72" s="525"/>
      <c r="AL72" s="1064"/>
      <c r="AM72" s="1065"/>
      <c r="AN72" s="1065"/>
      <c r="AO72" s="1065"/>
      <c r="AP72" s="1065"/>
      <c r="AQ72" s="1065"/>
      <c r="AR72" s="525"/>
      <c r="AS72" s="1064"/>
      <c r="AT72" s="1065"/>
      <c r="AU72" s="1065"/>
      <c r="AV72" s="1065"/>
      <c r="AW72" s="1065"/>
      <c r="AX72" s="1065"/>
      <c r="AY72" s="526"/>
      <c r="AZ72" s="1062"/>
      <c r="BA72" s="1063"/>
      <c r="BB72" s="1063"/>
      <c r="BC72" s="1063"/>
      <c r="BD72" s="1063"/>
      <c r="BE72" s="1063"/>
      <c r="BF72" s="527"/>
      <c r="BG72" s="1062"/>
      <c r="BH72" s="1063"/>
      <c r="BI72" s="1063"/>
      <c r="BJ72" s="1063"/>
      <c r="BK72" s="1063"/>
      <c r="BL72" s="1063"/>
      <c r="BM72" s="527"/>
      <c r="BN72" s="1062"/>
      <c r="BO72" s="1063"/>
      <c r="BP72" s="1063"/>
      <c r="BQ72" s="1063"/>
      <c r="BR72" s="1063"/>
      <c r="BS72" s="1063"/>
      <c r="BT72" s="527"/>
      <c r="BU72" s="1062"/>
      <c r="BV72" s="1063"/>
      <c r="BW72" s="1063"/>
      <c r="BX72" s="1063"/>
      <c r="BY72" s="1063"/>
      <c r="BZ72" s="1063"/>
      <c r="CA72" s="527"/>
      <c r="CB72" s="1062"/>
      <c r="CC72" s="1063"/>
      <c r="CD72" s="1063"/>
      <c r="CE72" s="1063"/>
      <c r="CF72" s="1063"/>
      <c r="CG72" s="1063"/>
      <c r="CH72" s="527"/>
      <c r="CI72" s="1062"/>
      <c r="CJ72" s="1063"/>
      <c r="CK72" s="1063"/>
      <c r="CL72" s="1063"/>
      <c r="CM72" s="1063"/>
      <c r="CN72" s="1063"/>
      <c r="CO72" s="527"/>
      <c r="CP72" s="1062"/>
      <c r="CQ72" s="1063"/>
      <c r="CR72" s="1063"/>
      <c r="CS72" s="1063"/>
      <c r="CT72" s="1063"/>
      <c r="CU72" s="1063"/>
      <c r="CV72" s="527"/>
      <c r="CW72" s="1062"/>
      <c r="CX72" s="1063"/>
      <c r="CY72" s="1063"/>
      <c r="CZ72" s="1063"/>
      <c r="DA72" s="1063"/>
      <c r="DB72" s="1063"/>
      <c r="DC72" s="527"/>
      <c r="DD72" s="1062"/>
      <c r="DE72" s="1063"/>
      <c r="DF72" s="1063"/>
      <c r="DG72" s="1063"/>
      <c r="DH72" s="1063"/>
      <c r="DI72" s="1063"/>
      <c r="DJ72" s="527"/>
      <c r="DK72" s="1062"/>
      <c r="DL72" s="1063"/>
      <c r="DM72" s="1063"/>
      <c r="DN72" s="1063"/>
      <c r="DO72" s="1063"/>
      <c r="DP72" s="1063"/>
      <c r="DQ72" s="527"/>
      <c r="DR72" s="1062"/>
      <c r="DS72" s="1063"/>
      <c r="DT72" s="1063"/>
      <c r="DU72" s="1063"/>
      <c r="DV72" s="1063"/>
      <c r="DW72" s="1063"/>
      <c r="DX72" s="527"/>
      <c r="DY72" s="1062"/>
      <c r="DZ72" s="1063"/>
      <c r="EA72" s="1063"/>
      <c r="EB72" s="1063"/>
      <c r="EC72" s="1063"/>
      <c r="ED72" s="1063"/>
      <c r="EE72" s="527"/>
      <c r="EF72" s="1062"/>
      <c r="EG72" s="1063"/>
      <c r="EH72" s="1063"/>
      <c r="EI72" s="1063"/>
      <c r="EJ72" s="1063"/>
      <c r="EK72" s="1063"/>
      <c r="EL72" s="527"/>
      <c r="EM72" s="1062"/>
      <c r="EN72" s="1063"/>
      <c r="EO72" s="1063"/>
      <c r="EP72" s="1063"/>
      <c r="EQ72" s="1063"/>
      <c r="ER72" s="1063"/>
      <c r="ES72" s="527"/>
      <c r="ET72" s="1062"/>
      <c r="EU72" s="1063"/>
      <c r="EV72" s="1063"/>
      <c r="EW72" s="1063"/>
      <c r="EX72" s="1063"/>
      <c r="EY72" s="1063"/>
      <c r="EZ72" s="527"/>
      <c r="FA72" s="1062"/>
      <c r="FB72" s="1063"/>
      <c r="FC72" s="1063"/>
      <c r="FD72" s="1063"/>
      <c r="FE72" s="1063"/>
      <c r="FF72" s="1063"/>
      <c r="FG72" s="527"/>
      <c r="FH72" s="1062"/>
      <c r="FI72" s="1063"/>
      <c r="FJ72" s="1063"/>
      <c r="FK72" s="1063"/>
      <c r="FL72" s="1063"/>
      <c r="FM72" s="1063"/>
      <c r="FN72" s="527"/>
      <c r="FO72" s="1062"/>
      <c r="FP72" s="1063"/>
      <c r="FQ72" s="1063"/>
      <c r="FR72" s="1063"/>
      <c r="FS72" s="1063"/>
      <c r="FT72" s="1063"/>
      <c r="FU72" s="527"/>
      <c r="FV72" s="1062"/>
      <c r="FW72" s="1063"/>
      <c r="FX72" s="1063"/>
      <c r="FY72" s="1063"/>
      <c r="FZ72" s="1063"/>
      <c r="GA72" s="1063"/>
      <c r="GB72" s="527"/>
      <c r="GC72" s="1062"/>
      <c r="GD72" s="1063"/>
      <c r="GE72" s="1063"/>
      <c r="GF72" s="1063"/>
      <c r="GG72" s="1063"/>
      <c r="GH72" s="1063"/>
      <c r="GI72" s="527"/>
      <c r="GJ72" s="1062"/>
      <c r="GK72" s="1063"/>
      <c r="GL72" s="1063"/>
      <c r="GM72" s="1063"/>
      <c r="GN72" s="1063"/>
      <c r="GO72" s="1063"/>
      <c r="GP72" s="527"/>
      <c r="GQ72" s="1062"/>
      <c r="GR72" s="1063"/>
      <c r="GS72" s="1063"/>
      <c r="GT72" s="1063"/>
      <c r="GU72" s="1063"/>
      <c r="GV72" s="1063"/>
      <c r="GW72" s="527"/>
      <c r="GX72" s="1062"/>
      <c r="GY72" s="1063"/>
      <c r="GZ72" s="1063"/>
      <c r="HA72" s="1063"/>
      <c r="HB72" s="1063"/>
      <c r="HC72" s="1063"/>
      <c r="HD72" s="527"/>
      <c r="HE72" s="1062"/>
      <c r="HF72" s="1063"/>
      <c r="HG72" s="1063"/>
      <c r="HH72" s="1063"/>
      <c r="HI72" s="1063"/>
      <c r="HJ72" s="1063"/>
      <c r="HK72" s="527"/>
      <c r="HL72" s="1062"/>
      <c r="HM72" s="1063"/>
      <c r="HN72" s="1063"/>
      <c r="HO72" s="1063"/>
      <c r="HP72" s="1063"/>
      <c r="HQ72" s="1063"/>
      <c r="HR72" s="527"/>
      <c r="HS72" s="1062"/>
      <c r="HT72" s="1063"/>
      <c r="HU72" s="1063"/>
      <c r="HV72" s="1063"/>
      <c r="HW72" s="1063"/>
      <c r="HX72" s="1063"/>
      <c r="HY72" s="527"/>
      <c r="HZ72" s="1062"/>
      <c r="IA72" s="1063"/>
      <c r="IB72" s="1063"/>
      <c r="IC72" s="1063"/>
      <c r="ID72" s="1063"/>
      <c r="IE72" s="1063"/>
      <c r="IF72" s="527"/>
      <c r="IG72" s="1062"/>
      <c r="IH72" s="1063"/>
      <c r="II72" s="1063"/>
      <c r="IJ72" s="1063"/>
      <c r="IK72" s="1063"/>
      <c r="IL72" s="1063"/>
      <c r="IM72" s="527"/>
      <c r="IN72" s="1062"/>
      <c r="IO72" s="1063"/>
      <c r="IP72" s="1063"/>
      <c r="IQ72" s="1063"/>
      <c r="IR72" s="1063"/>
      <c r="IS72" s="1063"/>
      <c r="IT72" s="527"/>
      <c r="IU72" s="1062"/>
      <c r="IV72" s="1063"/>
      <c r="IW72" s="1063"/>
      <c r="IX72" s="1063"/>
      <c r="IY72" s="1063"/>
      <c r="IZ72" s="1063"/>
      <c r="JA72" s="527"/>
      <c r="JB72" s="1062"/>
      <c r="JC72" s="1063"/>
      <c r="JD72" s="1063"/>
      <c r="JE72" s="1063"/>
      <c r="JF72" s="1063"/>
      <c r="JG72" s="1063"/>
      <c r="JH72" s="527"/>
      <c r="JI72" s="1062"/>
      <c r="JJ72" s="1063"/>
      <c r="JK72" s="1063"/>
      <c r="JL72" s="1063"/>
      <c r="JM72" s="1063"/>
      <c r="JN72" s="1063"/>
      <c r="JO72" s="527"/>
      <c r="JP72" s="1062"/>
      <c r="JQ72" s="1063"/>
      <c r="JR72" s="1063"/>
      <c r="JS72" s="1063"/>
      <c r="JT72" s="1063"/>
      <c r="JU72" s="1063"/>
      <c r="JV72" s="527"/>
      <c r="JW72" s="1062"/>
      <c r="JX72" s="1063"/>
      <c r="JY72" s="1063"/>
      <c r="JZ72" s="1063"/>
      <c r="KA72" s="1063"/>
      <c r="KB72" s="1063"/>
      <c r="KC72" s="527"/>
      <c r="KD72" s="1062"/>
      <c r="KE72" s="1063"/>
      <c r="KF72" s="1063"/>
      <c r="KG72" s="1063"/>
      <c r="KH72" s="1063"/>
      <c r="KI72" s="1063"/>
      <c r="KJ72" s="527"/>
      <c r="KK72" s="1062"/>
      <c r="KL72" s="1063"/>
      <c r="KM72" s="1063"/>
      <c r="KN72" s="1063"/>
      <c r="KO72" s="1063"/>
      <c r="KP72" s="1063"/>
      <c r="KQ72" s="527"/>
      <c r="KR72" s="1062"/>
      <c r="KS72" s="1063"/>
      <c r="KT72" s="1063"/>
      <c r="KU72" s="1063"/>
      <c r="KV72" s="1063"/>
      <c r="KW72" s="1063"/>
      <c r="KX72" s="527"/>
      <c r="KY72" s="1062"/>
      <c r="KZ72" s="1063"/>
      <c r="LA72" s="1063"/>
      <c r="LB72" s="1063"/>
      <c r="LC72" s="1063"/>
      <c r="LD72" s="1063"/>
      <c r="LE72" s="527"/>
      <c r="LF72" s="1062"/>
      <c r="LG72" s="1063"/>
      <c r="LH72" s="1063"/>
      <c r="LI72" s="1063"/>
      <c r="LJ72" s="1063"/>
      <c r="LK72" s="1063"/>
      <c r="LL72" s="527"/>
      <c r="LM72" s="1062"/>
      <c r="LN72" s="1063"/>
      <c r="LO72" s="1063"/>
      <c r="LP72" s="1063"/>
      <c r="LQ72" s="1063"/>
      <c r="LR72" s="1063"/>
      <c r="LS72" s="527"/>
      <c r="LT72" s="1062"/>
      <c r="LU72" s="1063"/>
      <c r="LV72" s="1063"/>
      <c r="LW72" s="1063"/>
      <c r="LX72" s="1063"/>
      <c r="LY72" s="1063"/>
      <c r="LZ72" s="527"/>
      <c r="MA72" s="1062"/>
      <c r="MB72" s="1063"/>
      <c r="MC72" s="1063"/>
      <c r="MD72" s="1063"/>
      <c r="ME72" s="1063"/>
      <c r="MF72" s="1063"/>
      <c r="MG72" s="527"/>
      <c r="MH72" s="1062"/>
      <c r="MI72" s="1063"/>
      <c r="MJ72" s="1063"/>
      <c r="MK72" s="1063"/>
      <c r="ML72" s="1063"/>
      <c r="MM72" s="1063"/>
      <c r="MN72" s="527"/>
      <c r="MO72" s="1062"/>
      <c r="MP72" s="1063"/>
      <c r="MQ72" s="1063"/>
      <c r="MR72" s="1063"/>
      <c r="MS72" s="1063"/>
      <c r="MT72" s="1063"/>
      <c r="MU72" s="527"/>
      <c r="MV72" s="1062"/>
      <c r="MW72" s="1063"/>
      <c r="MX72" s="1063"/>
      <c r="MY72" s="1063"/>
      <c r="MZ72" s="1063"/>
      <c r="NA72" s="1063"/>
      <c r="NB72" s="527"/>
      <c r="NC72" s="1062"/>
      <c r="ND72" s="1063"/>
      <c r="NE72" s="1063"/>
      <c r="NF72" s="1063"/>
      <c r="NG72" s="1063"/>
      <c r="NH72" s="1063"/>
      <c r="NI72" s="527"/>
      <c r="NJ72" s="1062"/>
      <c r="NK72" s="1063"/>
      <c r="NL72" s="1063"/>
      <c r="NM72" s="1063"/>
      <c r="NN72" s="1063"/>
      <c r="NO72" s="1063"/>
      <c r="NP72" s="527"/>
      <c r="NQ72" s="1062"/>
      <c r="NR72" s="1063"/>
      <c r="NS72" s="1063"/>
      <c r="NT72" s="1063"/>
      <c r="NU72" s="1063"/>
      <c r="NV72" s="1063"/>
      <c r="NW72" s="527"/>
      <c r="NX72" s="1062"/>
      <c r="NY72" s="1063"/>
      <c r="NZ72" s="1063"/>
      <c r="OA72" s="1063"/>
      <c r="OB72" s="1063"/>
      <c r="OC72" s="1063"/>
      <c r="OD72" s="527"/>
      <c r="OE72" s="1062"/>
      <c r="OF72" s="1063"/>
      <c r="OG72" s="1063"/>
      <c r="OH72" s="1063"/>
      <c r="OI72" s="1063"/>
      <c r="OJ72" s="1063"/>
      <c r="OK72" s="527"/>
      <c r="OL72" s="1062"/>
      <c r="OM72" s="1063"/>
      <c r="ON72" s="1063"/>
      <c r="OO72" s="1063"/>
      <c r="OP72" s="1063"/>
      <c r="OQ72" s="1063"/>
      <c r="OR72" s="527"/>
      <c r="OS72" s="1062"/>
      <c r="OT72" s="1063"/>
      <c r="OU72" s="1063"/>
      <c r="OV72" s="1063"/>
      <c r="OW72" s="1063"/>
      <c r="OX72" s="1063"/>
      <c r="OY72" s="527"/>
      <c r="OZ72" s="1062"/>
      <c r="PA72" s="1063"/>
      <c r="PB72" s="1063"/>
      <c r="PC72" s="1063"/>
      <c r="PD72" s="1063"/>
      <c r="PE72" s="1063"/>
      <c r="PF72" s="527"/>
      <c r="PG72" s="1062"/>
      <c r="PH72" s="1063"/>
      <c r="PI72" s="1063"/>
      <c r="PJ72" s="1063"/>
      <c r="PK72" s="1063"/>
      <c r="PL72" s="1063"/>
      <c r="PM72" s="527"/>
      <c r="PN72" s="1062"/>
      <c r="PO72" s="1063"/>
      <c r="PP72" s="1063"/>
      <c r="PQ72" s="1063"/>
      <c r="PR72" s="1063"/>
      <c r="PS72" s="1063"/>
      <c r="PT72" s="527"/>
      <c r="PU72" s="1062"/>
      <c r="PV72" s="1063"/>
      <c r="PW72" s="1063"/>
      <c r="PX72" s="1063"/>
      <c r="PY72" s="1063"/>
      <c r="PZ72" s="1063"/>
      <c r="QA72" s="527"/>
      <c r="QB72" s="1062"/>
      <c r="QC72" s="1063"/>
      <c r="QD72" s="1063"/>
      <c r="QE72" s="1063"/>
      <c r="QF72" s="1063"/>
      <c r="QG72" s="1063"/>
      <c r="QH72" s="527"/>
      <c r="QI72" s="1062"/>
      <c r="QJ72" s="1063"/>
      <c r="QK72" s="1063"/>
      <c r="QL72" s="1063"/>
      <c r="QM72" s="1063"/>
      <c r="QN72" s="1063"/>
      <c r="QO72" s="527"/>
      <c r="QP72" s="1062"/>
      <c r="QQ72" s="1063"/>
      <c r="QR72" s="1063"/>
      <c r="QS72" s="1063"/>
      <c r="QT72" s="1063"/>
      <c r="QU72" s="1063"/>
      <c r="QV72" s="527"/>
      <c r="QW72" s="1062"/>
      <c r="QX72" s="1063"/>
      <c r="QY72" s="1063"/>
      <c r="QZ72" s="1063"/>
      <c r="RA72" s="1063"/>
      <c r="RB72" s="1063"/>
      <c r="RC72" s="527"/>
      <c r="RD72" s="1062"/>
      <c r="RE72" s="1063"/>
      <c r="RF72" s="1063"/>
      <c r="RG72" s="1063"/>
      <c r="RH72" s="1063"/>
      <c r="RI72" s="1063"/>
      <c r="RJ72" s="527"/>
      <c r="RK72" s="1062"/>
      <c r="RL72" s="1063"/>
      <c r="RM72" s="1063"/>
      <c r="RN72" s="1063"/>
      <c r="RO72" s="1063"/>
      <c r="RP72" s="1063"/>
      <c r="RQ72" s="527"/>
      <c r="RR72" s="1062"/>
      <c r="RS72" s="1063"/>
      <c r="RT72" s="1063"/>
      <c r="RU72" s="1063"/>
      <c r="RV72" s="1063"/>
      <c r="RW72" s="1063"/>
      <c r="RX72" s="527"/>
      <c r="RY72" s="1062"/>
      <c r="RZ72" s="1063"/>
      <c r="SA72" s="1063"/>
      <c r="SB72" s="1063"/>
      <c r="SC72" s="1063"/>
      <c r="SD72" s="1063"/>
      <c r="SE72" s="527"/>
      <c r="SF72" s="1062"/>
      <c r="SG72" s="1063"/>
      <c r="SH72" s="1063"/>
      <c r="SI72" s="1063"/>
      <c r="SJ72" s="1063"/>
      <c r="SK72" s="1063"/>
      <c r="SL72" s="527"/>
      <c r="SM72" s="1062"/>
      <c r="SN72" s="1063"/>
      <c r="SO72" s="1063"/>
      <c r="SP72" s="1063"/>
      <c r="SQ72" s="1063"/>
      <c r="SR72" s="1063"/>
      <c r="SS72" s="527"/>
      <c r="ST72" s="1062"/>
      <c r="SU72" s="1063"/>
      <c r="SV72" s="1063"/>
      <c r="SW72" s="1063"/>
      <c r="SX72" s="1063"/>
      <c r="SY72" s="1063"/>
      <c r="SZ72" s="527"/>
      <c r="TA72" s="1062"/>
      <c r="TB72" s="1063"/>
      <c r="TC72" s="1063"/>
      <c r="TD72" s="1063"/>
      <c r="TE72" s="1063"/>
      <c r="TF72" s="1063"/>
      <c r="TG72" s="527"/>
      <c r="TH72" s="1062"/>
      <c r="TI72" s="1063"/>
      <c r="TJ72" s="1063"/>
      <c r="TK72" s="1063"/>
      <c r="TL72" s="1063"/>
      <c r="TM72" s="1063"/>
      <c r="TN72" s="527"/>
      <c r="TO72" s="1062"/>
      <c r="TP72" s="1063"/>
      <c r="TQ72" s="1063"/>
      <c r="TR72" s="1063"/>
      <c r="TS72" s="1063"/>
      <c r="TT72" s="1063"/>
      <c r="TU72" s="527"/>
      <c r="TV72" s="1062"/>
      <c r="TW72" s="1063"/>
      <c r="TX72" s="1063"/>
      <c r="TY72" s="1063"/>
      <c r="TZ72" s="1063"/>
      <c r="UA72" s="1063"/>
      <c r="UB72" s="527"/>
      <c r="UC72" s="1062"/>
      <c r="UD72" s="1063"/>
      <c r="UE72" s="1063"/>
      <c r="UF72" s="1063"/>
      <c r="UG72" s="1063"/>
      <c r="UH72" s="1063"/>
      <c r="UI72" s="527"/>
      <c r="UJ72" s="1062"/>
      <c r="UK72" s="1063"/>
      <c r="UL72" s="1063"/>
      <c r="UM72" s="1063"/>
      <c r="UN72" s="1063"/>
      <c r="UO72" s="1063"/>
      <c r="UP72" s="527"/>
      <c r="UQ72" s="1062"/>
      <c r="UR72" s="1063"/>
      <c r="US72" s="1063"/>
      <c r="UT72" s="1063"/>
      <c r="UU72" s="1063"/>
      <c r="UV72" s="1063"/>
      <c r="UW72" s="527"/>
      <c r="UX72" s="1062"/>
      <c r="UY72" s="1063"/>
      <c r="UZ72" s="1063"/>
      <c r="VA72" s="1063"/>
      <c r="VB72" s="1063"/>
      <c r="VC72" s="1063"/>
      <c r="VD72" s="527"/>
      <c r="VE72" s="1062"/>
      <c r="VF72" s="1063"/>
      <c r="VG72" s="1063"/>
      <c r="VH72" s="1063"/>
      <c r="VI72" s="1063"/>
      <c r="VJ72" s="1063"/>
      <c r="VK72" s="527"/>
      <c r="VL72" s="1062"/>
      <c r="VM72" s="1063"/>
      <c r="VN72" s="1063"/>
      <c r="VO72" s="1063"/>
      <c r="VP72" s="1063"/>
      <c r="VQ72" s="1063"/>
      <c r="VR72" s="527"/>
      <c r="VS72" s="1062"/>
      <c r="VT72" s="1063"/>
      <c r="VU72" s="1063"/>
      <c r="VV72" s="1063"/>
      <c r="VW72" s="1063"/>
      <c r="VX72" s="1063"/>
      <c r="VY72" s="527"/>
      <c r="VZ72" s="1062"/>
      <c r="WA72" s="1063"/>
      <c r="WB72" s="1063"/>
      <c r="WC72" s="1063"/>
      <c r="WD72" s="1063"/>
      <c r="WE72" s="1063"/>
      <c r="WF72" s="527"/>
      <c r="WG72" s="1062"/>
      <c r="WH72" s="1063"/>
      <c r="WI72" s="1063"/>
      <c r="WJ72" s="1063"/>
      <c r="WK72" s="1063"/>
      <c r="WL72" s="1063"/>
      <c r="WM72" s="527"/>
      <c r="WN72" s="1062"/>
      <c r="WO72" s="1063"/>
      <c r="WP72" s="1063"/>
      <c r="WQ72" s="1063"/>
      <c r="WR72" s="1063"/>
      <c r="WS72" s="1063"/>
      <c r="WT72" s="527"/>
      <c r="WU72" s="1062"/>
      <c r="WV72" s="1063"/>
      <c r="WW72" s="1063"/>
      <c r="WX72" s="1063"/>
      <c r="WY72" s="1063"/>
      <c r="WZ72" s="1063"/>
      <c r="XA72" s="527"/>
      <c r="XB72" s="1062"/>
      <c r="XC72" s="1063"/>
      <c r="XD72" s="1063"/>
      <c r="XE72" s="1063"/>
      <c r="XF72" s="1063"/>
      <c r="XG72" s="1063"/>
      <c r="XH72" s="527"/>
      <c r="XI72" s="1062"/>
      <c r="XJ72" s="1063"/>
      <c r="XK72" s="1063"/>
      <c r="XL72" s="1063"/>
      <c r="XM72" s="1063"/>
      <c r="XN72" s="1063"/>
      <c r="XO72" s="527"/>
      <c r="XP72" s="1062"/>
      <c r="XQ72" s="1063"/>
      <c r="XR72" s="1063"/>
      <c r="XS72" s="1063"/>
      <c r="XT72" s="1063"/>
      <c r="XU72" s="1063"/>
      <c r="XV72" s="527"/>
      <c r="XW72" s="1062"/>
      <c r="XX72" s="1063"/>
      <c r="XY72" s="1063"/>
      <c r="XZ72" s="1063"/>
      <c r="YA72" s="1063"/>
      <c r="YB72" s="1063"/>
      <c r="YC72" s="527"/>
      <c r="YD72" s="1062"/>
      <c r="YE72" s="1063"/>
      <c r="YF72" s="1063"/>
      <c r="YG72" s="1063"/>
      <c r="YH72" s="1063"/>
      <c r="YI72" s="1063"/>
      <c r="YJ72" s="527"/>
      <c r="YK72" s="1062"/>
      <c r="YL72" s="1063"/>
      <c r="YM72" s="1063"/>
      <c r="YN72" s="1063"/>
      <c r="YO72" s="1063"/>
      <c r="YP72" s="1063"/>
      <c r="YQ72" s="527"/>
      <c r="YR72" s="1062"/>
      <c r="YS72" s="1063"/>
      <c r="YT72" s="1063"/>
      <c r="YU72" s="1063"/>
      <c r="YV72" s="1063"/>
      <c r="YW72" s="1063"/>
      <c r="YX72" s="527"/>
      <c r="YY72" s="1062"/>
      <c r="YZ72" s="1063"/>
      <c r="ZA72" s="1063"/>
      <c r="ZB72" s="1063"/>
      <c r="ZC72" s="1063"/>
      <c r="ZD72" s="1063"/>
      <c r="ZE72" s="527"/>
      <c r="ZF72" s="1062"/>
      <c r="ZG72" s="1063"/>
      <c r="ZH72" s="1063"/>
      <c r="ZI72" s="1063"/>
      <c r="ZJ72" s="1063"/>
      <c r="ZK72" s="1063"/>
      <c r="ZL72" s="527"/>
      <c r="ZM72" s="1062"/>
      <c r="ZN72" s="1063"/>
      <c r="ZO72" s="1063"/>
      <c r="ZP72" s="1063"/>
      <c r="ZQ72" s="1063"/>
      <c r="ZR72" s="1063"/>
      <c r="ZS72" s="527"/>
      <c r="ZT72" s="1062"/>
      <c r="ZU72" s="1063"/>
      <c r="ZV72" s="1063"/>
      <c r="ZW72" s="1063"/>
      <c r="ZX72" s="1063"/>
      <c r="ZY72" s="1063"/>
      <c r="ZZ72" s="527"/>
      <c r="AAA72" s="1062"/>
      <c r="AAB72" s="1063"/>
      <c r="AAC72" s="1063"/>
      <c r="AAD72" s="1063"/>
      <c r="AAE72" s="1063"/>
      <c r="AAF72" s="1063"/>
      <c r="AAG72" s="527"/>
      <c r="AAH72" s="1062"/>
      <c r="AAI72" s="1063"/>
      <c r="AAJ72" s="1063"/>
      <c r="AAK72" s="1063"/>
      <c r="AAL72" s="1063"/>
      <c r="AAM72" s="1063"/>
      <c r="AAN72" s="527"/>
      <c r="AAO72" s="1062"/>
      <c r="AAP72" s="1063"/>
      <c r="AAQ72" s="1063"/>
      <c r="AAR72" s="1063"/>
      <c r="AAS72" s="1063"/>
      <c r="AAT72" s="1063"/>
      <c r="AAU72" s="527"/>
      <c r="AAV72" s="1062"/>
      <c r="AAW72" s="1063"/>
      <c r="AAX72" s="1063"/>
      <c r="AAY72" s="1063"/>
      <c r="AAZ72" s="1063"/>
      <c r="ABA72" s="1063"/>
      <c r="ABB72" s="527"/>
      <c r="ABC72" s="1062"/>
      <c r="ABD72" s="1063"/>
      <c r="ABE72" s="1063"/>
      <c r="ABF72" s="1063"/>
      <c r="ABG72" s="1063"/>
      <c r="ABH72" s="1063"/>
      <c r="ABI72" s="527"/>
      <c r="ABJ72" s="1062"/>
      <c r="ABK72" s="1063"/>
      <c r="ABL72" s="1063"/>
      <c r="ABM72" s="1063"/>
      <c r="ABN72" s="1063"/>
      <c r="ABO72" s="1063"/>
      <c r="ABP72" s="527"/>
      <c r="ABQ72" s="1062"/>
      <c r="ABR72" s="1063"/>
      <c r="ABS72" s="1063"/>
      <c r="ABT72" s="1063"/>
      <c r="ABU72" s="1063"/>
      <c r="ABV72" s="1063"/>
      <c r="ABW72" s="527"/>
      <c r="ABX72" s="1062"/>
      <c r="ABY72" s="1063"/>
      <c r="ABZ72" s="1063"/>
      <c r="ACA72" s="1063"/>
      <c r="ACB72" s="1063"/>
      <c r="ACC72" s="1063"/>
      <c r="ACD72" s="527"/>
      <c r="ACE72" s="1062"/>
      <c r="ACF72" s="1063"/>
      <c r="ACG72" s="1063"/>
      <c r="ACH72" s="1063"/>
      <c r="ACI72" s="1063"/>
      <c r="ACJ72" s="1063"/>
      <c r="ACK72" s="527"/>
      <c r="ACL72" s="1062"/>
      <c r="ACM72" s="1063"/>
      <c r="ACN72" s="1063"/>
      <c r="ACO72" s="1063"/>
      <c r="ACP72" s="1063"/>
      <c r="ACQ72" s="1063"/>
      <c r="ACR72" s="527"/>
      <c r="ACS72" s="1062"/>
      <c r="ACT72" s="1063"/>
      <c r="ACU72" s="1063"/>
      <c r="ACV72" s="1063"/>
      <c r="ACW72" s="1063"/>
      <c r="ACX72" s="1063"/>
      <c r="ACY72" s="527"/>
      <c r="ACZ72" s="1062"/>
      <c r="ADA72" s="1063"/>
      <c r="ADB72" s="1063"/>
      <c r="ADC72" s="1063"/>
      <c r="ADD72" s="1063"/>
      <c r="ADE72" s="1063"/>
      <c r="ADF72" s="527"/>
      <c r="ADG72" s="1062"/>
      <c r="ADH72" s="1063"/>
      <c r="ADI72" s="1063"/>
      <c r="ADJ72" s="1063"/>
      <c r="ADK72" s="1063"/>
      <c r="ADL72" s="1063"/>
      <c r="ADM72" s="527"/>
      <c r="ADN72" s="1062"/>
      <c r="ADO72" s="1063"/>
      <c r="ADP72" s="1063"/>
      <c r="ADQ72" s="1063"/>
      <c r="ADR72" s="1063"/>
      <c r="ADS72" s="1063"/>
      <c r="ADT72" s="527"/>
      <c r="ADU72" s="1062"/>
      <c r="ADV72" s="1063"/>
      <c r="ADW72" s="1063"/>
      <c r="ADX72" s="1063"/>
      <c r="ADY72" s="1063"/>
      <c r="ADZ72" s="1063"/>
      <c r="AEA72" s="527"/>
      <c r="AEB72" s="1062"/>
      <c r="AEC72" s="1063"/>
      <c r="AED72" s="1063"/>
      <c r="AEE72" s="1063"/>
      <c r="AEF72" s="1063"/>
      <c r="AEG72" s="1063"/>
      <c r="AEH72" s="527"/>
      <c r="AEI72" s="1062"/>
      <c r="AEJ72" s="1063"/>
      <c r="AEK72" s="1063"/>
      <c r="AEL72" s="1063"/>
      <c r="AEM72" s="1063"/>
      <c r="AEN72" s="1063"/>
      <c r="AEO72" s="527"/>
      <c r="AEP72" s="1062"/>
      <c r="AEQ72" s="1063"/>
      <c r="AER72" s="1063"/>
      <c r="AES72" s="1063"/>
      <c r="AET72" s="1063"/>
      <c r="AEU72" s="1063"/>
      <c r="AEV72" s="527"/>
      <c r="AEW72" s="1062"/>
      <c r="AEX72" s="1063"/>
      <c r="AEY72" s="1063"/>
      <c r="AEZ72" s="1063"/>
      <c r="AFA72" s="1063"/>
      <c r="AFB72" s="1063"/>
      <c r="AFC72" s="527"/>
      <c r="AFD72" s="1062"/>
      <c r="AFE72" s="1063"/>
      <c r="AFF72" s="1063"/>
      <c r="AFG72" s="1063"/>
      <c r="AFH72" s="1063"/>
      <c r="AFI72" s="1063"/>
      <c r="AFJ72" s="527"/>
      <c r="AFK72" s="1062"/>
      <c r="AFL72" s="1063"/>
      <c r="AFM72" s="1063"/>
      <c r="AFN72" s="1063"/>
      <c r="AFO72" s="1063"/>
      <c r="AFP72" s="1063"/>
      <c r="AFQ72" s="527"/>
      <c r="AFR72" s="1062"/>
      <c r="AFS72" s="1063"/>
      <c r="AFT72" s="1063"/>
      <c r="AFU72" s="1063"/>
      <c r="AFV72" s="1063"/>
      <c r="AFW72" s="1063"/>
      <c r="AFX72" s="527"/>
      <c r="AFY72" s="1062"/>
      <c r="AFZ72" s="1063"/>
      <c r="AGA72" s="1063"/>
      <c r="AGB72" s="1063"/>
      <c r="AGC72" s="1063"/>
      <c r="AGD72" s="1063"/>
      <c r="AGE72" s="527"/>
      <c r="AGF72" s="1062"/>
      <c r="AGG72" s="1063"/>
      <c r="AGH72" s="1063"/>
      <c r="AGI72" s="1063"/>
      <c r="AGJ72" s="1063"/>
      <c r="AGK72" s="1063"/>
      <c r="AGL72" s="527"/>
      <c r="AGM72" s="1062"/>
      <c r="AGN72" s="1063"/>
      <c r="AGO72" s="1063"/>
      <c r="AGP72" s="1063"/>
      <c r="AGQ72" s="1063"/>
      <c r="AGR72" s="1063"/>
      <c r="AGS72" s="527"/>
      <c r="AGT72" s="1062"/>
      <c r="AGU72" s="1063"/>
      <c r="AGV72" s="1063"/>
      <c r="AGW72" s="1063"/>
      <c r="AGX72" s="1063"/>
      <c r="AGY72" s="1063"/>
      <c r="AGZ72" s="527"/>
      <c r="AHA72" s="1062"/>
      <c r="AHB72" s="1063"/>
      <c r="AHC72" s="1063"/>
      <c r="AHD72" s="1063"/>
      <c r="AHE72" s="1063"/>
      <c r="AHF72" s="1063"/>
      <c r="AHG72" s="527"/>
      <c r="AHH72" s="1062"/>
      <c r="AHI72" s="1063"/>
      <c r="AHJ72" s="1063"/>
      <c r="AHK72" s="1063"/>
      <c r="AHL72" s="1063"/>
      <c r="AHM72" s="1063"/>
      <c r="AHN72" s="527"/>
      <c r="AHO72" s="1062"/>
      <c r="AHP72" s="1063"/>
      <c r="AHQ72" s="1063"/>
      <c r="AHR72" s="1063"/>
      <c r="AHS72" s="1063"/>
      <c r="AHT72" s="1063"/>
      <c r="AHU72" s="527"/>
      <c r="AHV72" s="1062"/>
      <c r="AHW72" s="1063"/>
      <c r="AHX72" s="1063"/>
      <c r="AHY72" s="1063"/>
      <c r="AHZ72" s="1063"/>
      <c r="AIA72" s="1063"/>
      <c r="AIB72" s="527"/>
      <c r="AIC72" s="1062"/>
      <c r="AID72" s="1063"/>
      <c r="AIE72" s="1063"/>
      <c r="AIF72" s="1063"/>
      <c r="AIG72" s="1063"/>
      <c r="AIH72" s="1063"/>
      <c r="AII72" s="527"/>
      <c r="AIJ72" s="1062"/>
      <c r="AIK72" s="1063"/>
      <c r="AIL72" s="1063"/>
      <c r="AIM72" s="1063"/>
      <c r="AIN72" s="1063"/>
      <c r="AIO72" s="1063"/>
      <c r="AIP72" s="527"/>
      <c r="AIQ72" s="1062"/>
      <c r="AIR72" s="1063"/>
      <c r="AIS72" s="1063"/>
      <c r="AIT72" s="1063"/>
      <c r="AIU72" s="1063"/>
      <c r="AIV72" s="1063"/>
      <c r="AIW72" s="527"/>
      <c r="AIX72" s="1062"/>
      <c r="AIY72" s="1063"/>
      <c r="AIZ72" s="1063"/>
      <c r="AJA72" s="1063"/>
      <c r="AJB72" s="1063"/>
      <c r="AJC72" s="1063"/>
      <c r="AJD72" s="527"/>
      <c r="AJE72" s="1062"/>
      <c r="AJF72" s="1063"/>
      <c r="AJG72" s="1063"/>
      <c r="AJH72" s="1063"/>
      <c r="AJI72" s="1063"/>
      <c r="AJJ72" s="1063"/>
      <c r="AJK72" s="527"/>
      <c r="AJL72" s="1062"/>
      <c r="AJM72" s="1063"/>
      <c r="AJN72" s="1063"/>
      <c r="AJO72" s="1063"/>
      <c r="AJP72" s="1063"/>
      <c r="AJQ72" s="1063"/>
      <c r="AJR72" s="527"/>
      <c r="AJS72" s="1062"/>
      <c r="AJT72" s="1063"/>
      <c r="AJU72" s="1063"/>
      <c r="AJV72" s="1063"/>
      <c r="AJW72" s="1063"/>
      <c r="AJX72" s="1063"/>
      <c r="AJY72" s="527"/>
      <c r="AJZ72" s="1062"/>
      <c r="AKA72" s="1063"/>
      <c r="AKB72" s="1063"/>
      <c r="AKC72" s="1063"/>
      <c r="AKD72" s="1063"/>
      <c r="AKE72" s="1063"/>
      <c r="AKF72" s="527"/>
      <c r="AKG72" s="1062"/>
      <c r="AKH72" s="1063"/>
      <c r="AKI72" s="1063"/>
      <c r="AKJ72" s="1063"/>
      <c r="AKK72" s="1063"/>
      <c r="AKL72" s="1063"/>
      <c r="AKM72" s="527"/>
      <c r="AKN72" s="1062"/>
      <c r="AKO72" s="1063"/>
      <c r="AKP72" s="1063"/>
      <c r="AKQ72" s="1063"/>
      <c r="AKR72" s="1063"/>
      <c r="AKS72" s="1063"/>
      <c r="AKT72" s="527"/>
      <c r="AKU72" s="1062"/>
      <c r="AKV72" s="1063"/>
      <c r="AKW72" s="1063"/>
      <c r="AKX72" s="1063"/>
      <c r="AKY72" s="1063"/>
      <c r="AKZ72" s="1063"/>
      <c r="ALA72" s="527"/>
      <c r="ALB72" s="1062"/>
      <c r="ALC72" s="1063"/>
      <c r="ALD72" s="1063"/>
      <c r="ALE72" s="1063"/>
      <c r="ALF72" s="1063"/>
      <c r="ALG72" s="1063"/>
      <c r="ALH72" s="527"/>
      <c r="ALI72" s="1062"/>
      <c r="ALJ72" s="1063"/>
      <c r="ALK72" s="1063"/>
      <c r="ALL72" s="1063"/>
      <c r="ALM72" s="1063"/>
      <c r="ALN72" s="1063"/>
      <c r="ALO72" s="527"/>
      <c r="ALP72" s="1062"/>
      <c r="ALQ72" s="1063"/>
      <c r="ALR72" s="1063"/>
      <c r="ALS72" s="1063"/>
      <c r="ALT72" s="1063"/>
      <c r="ALU72" s="1063"/>
      <c r="ALV72" s="527"/>
      <c r="ALW72" s="1062"/>
      <c r="ALX72" s="1063"/>
      <c r="ALY72" s="1063"/>
      <c r="ALZ72" s="1063"/>
      <c r="AMA72" s="1063"/>
      <c r="AMB72" s="1063"/>
      <c r="AMC72" s="527"/>
      <c r="AMD72" s="1062"/>
      <c r="AME72" s="1063"/>
      <c r="AMF72" s="1063"/>
      <c r="AMG72" s="1063"/>
      <c r="AMH72" s="1063"/>
      <c r="AMI72" s="1063"/>
      <c r="AMJ72" s="527"/>
      <c r="AMK72" s="1062"/>
      <c r="AML72" s="1063"/>
      <c r="AMM72" s="1063"/>
      <c r="AMN72" s="1063"/>
      <c r="AMO72" s="1063"/>
      <c r="AMP72" s="1063"/>
      <c r="AMQ72" s="527"/>
      <c r="AMR72" s="1062"/>
      <c r="AMS72" s="1063"/>
      <c r="AMT72" s="1063"/>
      <c r="AMU72" s="1063"/>
      <c r="AMV72" s="1063"/>
      <c r="AMW72" s="1063"/>
      <c r="AMX72" s="527"/>
      <c r="AMY72" s="1062"/>
      <c r="AMZ72" s="1063"/>
      <c r="ANA72" s="1063"/>
      <c r="ANB72" s="1063"/>
      <c r="ANC72" s="1063"/>
      <c r="AND72" s="1063"/>
      <c r="ANE72" s="527"/>
      <c r="ANF72" s="1062"/>
      <c r="ANG72" s="1063"/>
      <c r="ANH72" s="1063"/>
      <c r="ANI72" s="1063"/>
      <c r="ANJ72" s="1063"/>
      <c r="ANK72" s="1063"/>
      <c r="ANL72" s="527"/>
      <c r="ANM72" s="1062"/>
      <c r="ANN72" s="1063"/>
      <c r="ANO72" s="1063"/>
      <c r="ANP72" s="1063"/>
      <c r="ANQ72" s="1063"/>
      <c r="ANR72" s="1063"/>
      <c r="ANS72" s="527"/>
      <c r="ANT72" s="1062"/>
      <c r="ANU72" s="1063"/>
      <c r="ANV72" s="1063"/>
      <c r="ANW72" s="1063"/>
      <c r="ANX72" s="1063"/>
      <c r="ANY72" s="1063"/>
      <c r="ANZ72" s="527"/>
      <c r="AOA72" s="1062"/>
      <c r="AOB72" s="1063"/>
      <c r="AOC72" s="1063"/>
      <c r="AOD72" s="1063"/>
      <c r="AOE72" s="1063"/>
      <c r="AOF72" s="1063"/>
      <c r="AOG72" s="527"/>
      <c r="AOH72" s="1062"/>
      <c r="AOI72" s="1063"/>
      <c r="AOJ72" s="1063"/>
      <c r="AOK72" s="1063"/>
      <c r="AOL72" s="1063"/>
      <c r="AOM72" s="1063"/>
      <c r="AON72" s="527"/>
      <c r="AOO72" s="1062"/>
      <c r="AOP72" s="1063"/>
      <c r="AOQ72" s="1063"/>
      <c r="AOR72" s="1063"/>
      <c r="AOS72" s="1063"/>
      <c r="AOT72" s="1063"/>
      <c r="AOU72" s="527"/>
      <c r="AOV72" s="1062"/>
      <c r="AOW72" s="1063"/>
      <c r="AOX72" s="1063"/>
      <c r="AOY72" s="1063"/>
      <c r="AOZ72" s="1063"/>
      <c r="APA72" s="1063"/>
      <c r="APB72" s="527"/>
      <c r="APC72" s="1062"/>
      <c r="APD72" s="1063"/>
      <c r="APE72" s="1063"/>
      <c r="APF72" s="1063"/>
      <c r="APG72" s="1063"/>
      <c r="APH72" s="1063"/>
      <c r="API72" s="527"/>
      <c r="APJ72" s="1062"/>
      <c r="APK72" s="1063"/>
      <c r="APL72" s="1063"/>
      <c r="APM72" s="1063"/>
      <c r="APN72" s="1063"/>
      <c r="APO72" s="1063"/>
      <c r="APP72" s="527"/>
      <c r="APQ72" s="1062"/>
      <c r="APR72" s="1063"/>
      <c r="APS72" s="1063"/>
      <c r="APT72" s="1063"/>
      <c r="APU72" s="1063"/>
      <c r="APV72" s="1063"/>
      <c r="APW72" s="527"/>
      <c r="APX72" s="1062"/>
      <c r="APY72" s="1063"/>
      <c r="APZ72" s="1063"/>
      <c r="AQA72" s="1063"/>
      <c r="AQB72" s="1063"/>
      <c r="AQC72" s="1063"/>
      <c r="AQD72" s="527"/>
      <c r="AQE72" s="1062"/>
      <c r="AQF72" s="1063"/>
      <c r="AQG72" s="1063"/>
      <c r="AQH72" s="1063"/>
      <c r="AQI72" s="1063"/>
      <c r="AQJ72" s="1063"/>
      <c r="AQK72" s="527"/>
      <c r="AQL72" s="1062"/>
      <c r="AQM72" s="1063"/>
      <c r="AQN72" s="1063"/>
      <c r="AQO72" s="1063"/>
      <c r="AQP72" s="1063"/>
      <c r="AQQ72" s="1063"/>
      <c r="AQR72" s="527"/>
      <c r="AQS72" s="1062"/>
      <c r="AQT72" s="1063"/>
      <c r="AQU72" s="1063"/>
      <c r="AQV72" s="1063"/>
      <c r="AQW72" s="1063"/>
      <c r="AQX72" s="1063"/>
      <c r="AQY72" s="527"/>
      <c r="AQZ72" s="1062"/>
      <c r="ARA72" s="1063"/>
      <c r="ARB72" s="1063"/>
      <c r="ARC72" s="1063"/>
      <c r="ARD72" s="1063"/>
      <c r="ARE72" s="1063"/>
      <c r="ARF72" s="527"/>
      <c r="ARG72" s="1062"/>
      <c r="ARH72" s="1063"/>
      <c r="ARI72" s="1063"/>
      <c r="ARJ72" s="1063"/>
      <c r="ARK72" s="1063"/>
      <c r="ARL72" s="1063"/>
      <c r="ARM72" s="527"/>
      <c r="ARN72" s="1062"/>
      <c r="ARO72" s="1063"/>
      <c r="ARP72" s="1063"/>
      <c r="ARQ72" s="1063"/>
      <c r="ARR72" s="1063"/>
      <c r="ARS72" s="1063"/>
      <c r="ART72" s="527"/>
      <c r="ARU72" s="1062"/>
      <c r="ARV72" s="1063"/>
      <c r="ARW72" s="1063"/>
      <c r="ARX72" s="1063"/>
      <c r="ARY72" s="1063"/>
      <c r="ARZ72" s="1063"/>
      <c r="ASA72" s="527"/>
      <c r="ASB72" s="1062"/>
      <c r="ASC72" s="1063"/>
      <c r="ASD72" s="1063"/>
      <c r="ASE72" s="1063"/>
      <c r="ASF72" s="1063"/>
      <c r="ASG72" s="1063"/>
      <c r="ASH72" s="527"/>
      <c r="ASI72" s="1062"/>
      <c r="ASJ72" s="1063"/>
      <c r="ASK72" s="1063"/>
      <c r="ASL72" s="1063"/>
      <c r="ASM72" s="1063"/>
      <c r="ASN72" s="1063"/>
      <c r="ASO72" s="527"/>
      <c r="ASP72" s="1062"/>
      <c r="ASQ72" s="1063"/>
      <c r="ASR72" s="1063"/>
      <c r="ASS72" s="1063"/>
      <c r="AST72" s="1063"/>
      <c r="ASU72" s="1063"/>
      <c r="ASV72" s="527"/>
      <c r="ASW72" s="1062"/>
      <c r="ASX72" s="1063"/>
      <c r="ASY72" s="1063"/>
      <c r="ASZ72" s="1063"/>
      <c r="ATA72" s="1063"/>
      <c r="ATB72" s="1063"/>
      <c r="ATC72" s="527"/>
      <c r="ATD72" s="1062"/>
      <c r="ATE72" s="1063"/>
      <c r="ATF72" s="1063"/>
      <c r="ATG72" s="1063"/>
      <c r="ATH72" s="1063"/>
      <c r="ATI72" s="1063"/>
      <c r="ATJ72" s="527"/>
      <c r="ATK72" s="1062"/>
      <c r="ATL72" s="1063"/>
      <c r="ATM72" s="1063"/>
      <c r="ATN72" s="1063"/>
      <c r="ATO72" s="1063"/>
      <c r="ATP72" s="1063"/>
      <c r="ATQ72" s="527"/>
      <c r="ATR72" s="1062"/>
      <c r="ATS72" s="1063"/>
      <c r="ATT72" s="1063"/>
      <c r="ATU72" s="1063"/>
      <c r="ATV72" s="1063"/>
      <c r="ATW72" s="1063"/>
      <c r="ATX72" s="527"/>
      <c r="ATY72" s="1062"/>
      <c r="ATZ72" s="1063"/>
      <c r="AUA72" s="1063"/>
      <c r="AUB72" s="1063"/>
      <c r="AUC72" s="1063"/>
      <c r="AUD72" s="1063"/>
      <c r="AUE72" s="527"/>
      <c r="AUF72" s="1062"/>
      <c r="AUG72" s="1063"/>
      <c r="AUH72" s="1063"/>
      <c r="AUI72" s="1063"/>
      <c r="AUJ72" s="1063"/>
      <c r="AUK72" s="1063"/>
      <c r="AUL72" s="527"/>
      <c r="AUM72" s="1062"/>
      <c r="AUN72" s="1063"/>
      <c r="AUO72" s="1063"/>
      <c r="AUP72" s="1063"/>
      <c r="AUQ72" s="1063"/>
      <c r="AUR72" s="1063"/>
      <c r="AUS72" s="527"/>
      <c r="AUT72" s="1062"/>
      <c r="AUU72" s="1063"/>
      <c r="AUV72" s="1063"/>
      <c r="AUW72" s="1063"/>
      <c r="AUX72" s="1063"/>
      <c r="AUY72" s="1063"/>
      <c r="AUZ72" s="527"/>
      <c r="AVA72" s="1062"/>
      <c r="AVB72" s="1063"/>
      <c r="AVC72" s="1063"/>
      <c r="AVD72" s="1063"/>
      <c r="AVE72" s="1063"/>
      <c r="AVF72" s="1063"/>
      <c r="AVG72" s="527"/>
      <c r="AVH72" s="1062"/>
      <c r="AVI72" s="1063"/>
      <c r="AVJ72" s="1063"/>
      <c r="AVK72" s="1063"/>
      <c r="AVL72" s="1063"/>
      <c r="AVM72" s="1063"/>
      <c r="AVN72" s="527"/>
      <c r="AVO72" s="1062"/>
      <c r="AVP72" s="1063"/>
      <c r="AVQ72" s="1063"/>
      <c r="AVR72" s="1063"/>
      <c r="AVS72" s="1063"/>
      <c r="AVT72" s="1063"/>
      <c r="AVU72" s="527"/>
      <c r="AVV72" s="1062"/>
      <c r="AVW72" s="1063"/>
      <c r="AVX72" s="1063"/>
      <c r="AVY72" s="1063"/>
      <c r="AVZ72" s="1063"/>
      <c r="AWA72" s="1063"/>
      <c r="AWB72" s="527"/>
      <c r="AWC72" s="1062"/>
      <c r="AWD72" s="1063"/>
      <c r="AWE72" s="1063"/>
      <c r="AWF72" s="1063"/>
      <c r="AWG72" s="1063"/>
      <c r="AWH72" s="1063"/>
      <c r="AWI72" s="527"/>
      <c r="AWJ72" s="1062"/>
      <c r="AWK72" s="1063"/>
      <c r="AWL72" s="1063"/>
      <c r="AWM72" s="1063"/>
      <c r="AWN72" s="1063"/>
      <c r="AWO72" s="1063"/>
      <c r="AWP72" s="527"/>
      <c r="AWQ72" s="1062"/>
      <c r="AWR72" s="1063"/>
      <c r="AWS72" s="1063"/>
      <c r="AWT72" s="1063"/>
      <c r="AWU72" s="1063"/>
      <c r="AWV72" s="1063"/>
      <c r="AWW72" s="527"/>
      <c r="AWX72" s="1062"/>
      <c r="AWY72" s="1063"/>
      <c r="AWZ72" s="1063"/>
      <c r="AXA72" s="1063"/>
      <c r="AXB72" s="1063"/>
      <c r="AXC72" s="1063"/>
      <c r="AXD72" s="527"/>
      <c r="AXE72" s="1062"/>
      <c r="AXF72" s="1063"/>
      <c r="AXG72" s="1063"/>
      <c r="AXH72" s="1063"/>
      <c r="AXI72" s="1063"/>
      <c r="AXJ72" s="1063"/>
      <c r="AXK72" s="527"/>
      <c r="AXL72" s="1062"/>
      <c r="AXM72" s="1063"/>
      <c r="AXN72" s="1063"/>
      <c r="AXO72" s="1063"/>
      <c r="AXP72" s="1063"/>
      <c r="AXQ72" s="1063"/>
      <c r="AXR72" s="527"/>
      <c r="AXS72" s="1062"/>
      <c r="AXT72" s="1063"/>
      <c r="AXU72" s="1063"/>
      <c r="AXV72" s="1063"/>
      <c r="AXW72" s="1063"/>
      <c r="AXX72" s="1063"/>
      <c r="AXY72" s="527"/>
      <c r="AXZ72" s="1062"/>
      <c r="AYA72" s="1063"/>
      <c r="AYB72" s="1063"/>
      <c r="AYC72" s="1063"/>
      <c r="AYD72" s="1063"/>
      <c r="AYE72" s="1063"/>
      <c r="AYF72" s="527"/>
      <c r="AYG72" s="1062"/>
      <c r="AYH72" s="1063"/>
      <c r="AYI72" s="1063"/>
      <c r="AYJ72" s="1063"/>
      <c r="AYK72" s="1063"/>
      <c r="AYL72" s="1063"/>
      <c r="AYM72" s="527"/>
      <c r="AYN72" s="1062"/>
      <c r="AYO72" s="1063"/>
      <c r="AYP72" s="1063"/>
      <c r="AYQ72" s="1063"/>
      <c r="AYR72" s="1063"/>
      <c r="AYS72" s="1063"/>
      <c r="AYT72" s="527"/>
      <c r="AYU72" s="1062"/>
      <c r="AYV72" s="1063"/>
      <c r="AYW72" s="1063"/>
      <c r="AYX72" s="1063"/>
      <c r="AYY72" s="1063"/>
      <c r="AYZ72" s="1063"/>
      <c r="AZA72" s="527"/>
      <c r="AZB72" s="1062"/>
      <c r="AZC72" s="1063"/>
      <c r="AZD72" s="1063"/>
      <c r="AZE72" s="1063"/>
      <c r="AZF72" s="1063"/>
      <c r="AZG72" s="1063"/>
      <c r="AZH72" s="527"/>
      <c r="AZI72" s="1062"/>
      <c r="AZJ72" s="1063"/>
      <c r="AZK72" s="1063"/>
      <c r="AZL72" s="1063"/>
      <c r="AZM72" s="1063"/>
      <c r="AZN72" s="1063"/>
      <c r="AZO72" s="527"/>
      <c r="AZP72" s="1062"/>
      <c r="AZQ72" s="1063"/>
      <c r="AZR72" s="1063"/>
      <c r="AZS72" s="1063"/>
      <c r="AZT72" s="1063"/>
      <c r="AZU72" s="1063"/>
      <c r="AZV72" s="527"/>
      <c r="AZW72" s="1062"/>
      <c r="AZX72" s="1063"/>
      <c r="AZY72" s="1063"/>
      <c r="AZZ72" s="1063"/>
      <c r="BAA72" s="1063"/>
      <c r="BAB72" s="1063"/>
      <c r="BAC72" s="527"/>
      <c r="BAD72" s="1062"/>
      <c r="BAE72" s="1063"/>
      <c r="BAF72" s="1063"/>
      <c r="BAG72" s="1063"/>
      <c r="BAH72" s="1063"/>
      <c r="BAI72" s="1063"/>
      <c r="BAJ72" s="527"/>
      <c r="BAK72" s="1062"/>
      <c r="BAL72" s="1063"/>
      <c r="BAM72" s="1063"/>
      <c r="BAN72" s="1063"/>
      <c r="BAO72" s="1063"/>
      <c r="BAP72" s="1063"/>
      <c r="BAQ72" s="527"/>
      <c r="BAR72" s="1062"/>
      <c r="BAS72" s="1063"/>
      <c r="BAT72" s="1063"/>
      <c r="BAU72" s="1063"/>
      <c r="BAV72" s="1063"/>
      <c r="BAW72" s="1063"/>
      <c r="BAX72" s="527"/>
      <c r="BAY72" s="1062"/>
      <c r="BAZ72" s="1063"/>
      <c r="BBA72" s="1063"/>
      <c r="BBB72" s="1063"/>
      <c r="BBC72" s="1063"/>
      <c r="BBD72" s="1063"/>
      <c r="BBE72" s="527"/>
      <c r="BBF72" s="1062"/>
      <c r="BBG72" s="1063"/>
      <c r="BBH72" s="1063"/>
      <c r="BBI72" s="1063"/>
      <c r="BBJ72" s="1063"/>
      <c r="BBK72" s="1063"/>
      <c r="BBL72" s="527"/>
      <c r="BBM72" s="1062"/>
      <c r="BBN72" s="1063"/>
      <c r="BBO72" s="1063"/>
      <c r="BBP72" s="1063"/>
      <c r="BBQ72" s="1063"/>
      <c r="BBR72" s="1063"/>
      <c r="BBS72" s="527"/>
      <c r="BBT72" s="1062"/>
      <c r="BBU72" s="1063"/>
      <c r="BBV72" s="1063"/>
      <c r="BBW72" s="1063"/>
      <c r="BBX72" s="1063"/>
      <c r="BBY72" s="1063"/>
      <c r="BBZ72" s="527"/>
      <c r="BCA72" s="1062"/>
      <c r="BCB72" s="1063"/>
      <c r="BCC72" s="1063"/>
      <c r="BCD72" s="1063"/>
      <c r="BCE72" s="1063"/>
      <c r="BCF72" s="1063"/>
      <c r="BCG72" s="527"/>
      <c r="BCH72" s="1062"/>
      <c r="BCI72" s="1063"/>
      <c r="BCJ72" s="1063"/>
      <c r="BCK72" s="1063"/>
      <c r="BCL72" s="1063"/>
      <c r="BCM72" s="1063"/>
      <c r="BCN72" s="527"/>
      <c r="BCO72" s="1062"/>
      <c r="BCP72" s="1063"/>
      <c r="BCQ72" s="1063"/>
      <c r="BCR72" s="1063"/>
      <c r="BCS72" s="1063"/>
      <c r="BCT72" s="1063"/>
      <c r="BCU72" s="527"/>
      <c r="BCV72" s="1062"/>
      <c r="BCW72" s="1063"/>
      <c r="BCX72" s="1063"/>
      <c r="BCY72" s="1063"/>
      <c r="BCZ72" s="1063"/>
      <c r="BDA72" s="1063"/>
      <c r="BDB72" s="527"/>
      <c r="BDC72" s="1062"/>
      <c r="BDD72" s="1063"/>
      <c r="BDE72" s="1063"/>
      <c r="BDF72" s="1063"/>
      <c r="BDG72" s="1063"/>
      <c r="BDH72" s="1063"/>
      <c r="BDI72" s="527"/>
      <c r="BDJ72" s="1062"/>
      <c r="BDK72" s="1063"/>
      <c r="BDL72" s="1063"/>
      <c r="BDM72" s="1063"/>
      <c r="BDN72" s="1063"/>
      <c r="BDO72" s="1063"/>
      <c r="BDP72" s="527"/>
      <c r="BDQ72" s="1062"/>
      <c r="BDR72" s="1063"/>
      <c r="BDS72" s="1063"/>
      <c r="BDT72" s="1063"/>
      <c r="BDU72" s="1063"/>
      <c r="BDV72" s="1063"/>
      <c r="BDW72" s="527"/>
      <c r="BDX72" s="1062"/>
      <c r="BDY72" s="1063"/>
      <c r="BDZ72" s="1063"/>
      <c r="BEA72" s="1063"/>
      <c r="BEB72" s="1063"/>
      <c r="BEC72" s="1063"/>
      <c r="BED72" s="527"/>
      <c r="BEE72" s="1062"/>
      <c r="BEF72" s="1063"/>
      <c r="BEG72" s="1063"/>
      <c r="BEH72" s="1063"/>
      <c r="BEI72" s="1063"/>
      <c r="BEJ72" s="1063"/>
      <c r="BEK72" s="527"/>
      <c r="BEL72" s="1062"/>
      <c r="BEM72" s="1063"/>
      <c r="BEN72" s="1063"/>
      <c r="BEO72" s="1063"/>
      <c r="BEP72" s="1063"/>
      <c r="BEQ72" s="1063"/>
      <c r="BER72" s="527"/>
      <c r="BES72" s="1062"/>
      <c r="BET72" s="1063"/>
      <c r="BEU72" s="1063"/>
      <c r="BEV72" s="1063"/>
      <c r="BEW72" s="1063"/>
      <c r="BEX72" s="1063"/>
      <c r="BEY72" s="527"/>
      <c r="BEZ72" s="1062"/>
      <c r="BFA72" s="1063"/>
      <c r="BFB72" s="1063"/>
      <c r="BFC72" s="1063"/>
      <c r="BFD72" s="1063"/>
      <c r="BFE72" s="1063"/>
      <c r="BFF72" s="527"/>
      <c r="BFG72" s="1062"/>
      <c r="BFH72" s="1063"/>
      <c r="BFI72" s="1063"/>
      <c r="BFJ72" s="1063"/>
      <c r="BFK72" s="1063"/>
      <c r="BFL72" s="1063"/>
      <c r="BFM72" s="527"/>
      <c r="BFN72" s="1062"/>
      <c r="BFO72" s="1063"/>
      <c r="BFP72" s="1063"/>
      <c r="BFQ72" s="1063"/>
      <c r="BFR72" s="1063"/>
      <c r="BFS72" s="1063"/>
      <c r="BFT72" s="527"/>
      <c r="BFU72" s="1062"/>
      <c r="BFV72" s="1063"/>
      <c r="BFW72" s="1063"/>
      <c r="BFX72" s="1063"/>
      <c r="BFY72" s="1063"/>
      <c r="BFZ72" s="1063"/>
      <c r="BGA72" s="527"/>
      <c r="BGB72" s="1062"/>
      <c r="BGC72" s="1063"/>
      <c r="BGD72" s="1063"/>
      <c r="BGE72" s="1063"/>
      <c r="BGF72" s="1063"/>
      <c r="BGG72" s="1063"/>
      <c r="BGH72" s="527"/>
      <c r="BGI72" s="1062"/>
      <c r="BGJ72" s="1063"/>
      <c r="BGK72" s="1063"/>
      <c r="BGL72" s="1063"/>
      <c r="BGM72" s="1063"/>
      <c r="BGN72" s="1063"/>
      <c r="BGO72" s="527"/>
      <c r="BGP72" s="1062"/>
      <c r="BGQ72" s="1063"/>
      <c r="BGR72" s="1063"/>
      <c r="BGS72" s="1063"/>
      <c r="BGT72" s="1063"/>
      <c r="BGU72" s="1063"/>
      <c r="BGV72" s="527"/>
      <c r="BGW72" s="1062"/>
      <c r="BGX72" s="1063"/>
      <c r="BGY72" s="1063"/>
      <c r="BGZ72" s="1063"/>
      <c r="BHA72" s="1063"/>
      <c r="BHB72" s="1063"/>
      <c r="BHC72" s="527"/>
      <c r="BHD72" s="1062"/>
      <c r="BHE72" s="1063"/>
      <c r="BHF72" s="1063"/>
      <c r="BHG72" s="1063"/>
      <c r="BHH72" s="1063"/>
      <c r="BHI72" s="1063"/>
      <c r="BHJ72" s="527"/>
      <c r="BHK72" s="1062"/>
      <c r="BHL72" s="1063"/>
      <c r="BHM72" s="1063"/>
      <c r="BHN72" s="1063"/>
      <c r="BHO72" s="1063"/>
      <c r="BHP72" s="1063"/>
      <c r="BHQ72" s="527"/>
      <c r="BHR72" s="1062"/>
      <c r="BHS72" s="1063"/>
      <c r="BHT72" s="1063"/>
      <c r="BHU72" s="1063"/>
      <c r="BHV72" s="1063"/>
      <c r="BHW72" s="1063"/>
      <c r="BHX72" s="527"/>
      <c r="BHY72" s="1062"/>
      <c r="BHZ72" s="1063"/>
      <c r="BIA72" s="1063"/>
      <c r="BIB72" s="1063"/>
      <c r="BIC72" s="1063"/>
      <c r="BID72" s="1063"/>
      <c r="BIE72" s="527"/>
      <c r="BIF72" s="1062"/>
      <c r="BIG72" s="1063"/>
      <c r="BIH72" s="1063"/>
      <c r="BII72" s="1063"/>
      <c r="BIJ72" s="1063"/>
      <c r="BIK72" s="1063"/>
      <c r="BIL72" s="527"/>
      <c r="BIM72" s="1062"/>
      <c r="BIN72" s="1063"/>
      <c r="BIO72" s="1063"/>
      <c r="BIP72" s="1063"/>
      <c r="BIQ72" s="1063"/>
      <c r="BIR72" s="1063"/>
      <c r="BIS72" s="527"/>
      <c r="BIT72" s="1062"/>
      <c r="BIU72" s="1063"/>
      <c r="BIV72" s="1063"/>
      <c r="BIW72" s="1063"/>
      <c r="BIX72" s="1063"/>
      <c r="BIY72" s="1063"/>
      <c r="BIZ72" s="527"/>
      <c r="BJA72" s="1062"/>
      <c r="BJB72" s="1063"/>
      <c r="BJC72" s="1063"/>
      <c r="BJD72" s="1063"/>
      <c r="BJE72" s="1063"/>
      <c r="BJF72" s="1063"/>
      <c r="BJG72" s="527"/>
      <c r="BJH72" s="1062"/>
      <c r="BJI72" s="1063"/>
      <c r="BJJ72" s="1063"/>
      <c r="BJK72" s="1063"/>
      <c r="BJL72" s="1063"/>
      <c r="BJM72" s="1063"/>
      <c r="BJN72" s="527"/>
      <c r="BJO72" s="1062"/>
      <c r="BJP72" s="1063"/>
      <c r="BJQ72" s="1063"/>
      <c r="BJR72" s="1063"/>
      <c r="BJS72" s="1063"/>
      <c r="BJT72" s="1063"/>
      <c r="BJU72" s="527"/>
      <c r="BJV72" s="1062"/>
      <c r="BJW72" s="1063"/>
      <c r="BJX72" s="1063"/>
      <c r="BJY72" s="1063"/>
      <c r="BJZ72" s="1063"/>
      <c r="BKA72" s="1063"/>
      <c r="BKB72" s="527"/>
      <c r="BKC72" s="1062"/>
      <c r="BKD72" s="1063"/>
      <c r="BKE72" s="1063"/>
      <c r="BKF72" s="1063"/>
      <c r="BKG72" s="1063"/>
      <c r="BKH72" s="1063"/>
      <c r="BKI72" s="527"/>
      <c r="BKJ72" s="1062"/>
      <c r="BKK72" s="1063"/>
      <c r="BKL72" s="1063"/>
      <c r="BKM72" s="1063"/>
      <c r="BKN72" s="1063"/>
      <c r="BKO72" s="1063"/>
      <c r="BKP72" s="527"/>
      <c r="BKQ72" s="1062"/>
      <c r="BKR72" s="1063"/>
      <c r="BKS72" s="1063"/>
      <c r="BKT72" s="1063"/>
      <c r="BKU72" s="1063"/>
      <c r="BKV72" s="1063"/>
      <c r="BKW72" s="527"/>
      <c r="BKX72" s="1062"/>
      <c r="BKY72" s="1063"/>
      <c r="BKZ72" s="1063"/>
      <c r="BLA72" s="1063"/>
      <c r="BLB72" s="1063"/>
      <c r="BLC72" s="1063"/>
      <c r="BLD72" s="527"/>
      <c r="BLE72" s="1062"/>
      <c r="BLF72" s="1063"/>
      <c r="BLG72" s="1063"/>
      <c r="BLH72" s="1063"/>
      <c r="BLI72" s="1063"/>
      <c r="BLJ72" s="1063"/>
      <c r="BLK72" s="527"/>
      <c r="BLL72" s="1062"/>
      <c r="BLM72" s="1063"/>
      <c r="BLN72" s="1063"/>
      <c r="BLO72" s="1063"/>
      <c r="BLP72" s="1063"/>
      <c r="BLQ72" s="1063"/>
      <c r="BLR72" s="527"/>
      <c r="BLS72" s="1062"/>
      <c r="BLT72" s="1063"/>
      <c r="BLU72" s="1063"/>
      <c r="BLV72" s="1063"/>
      <c r="BLW72" s="1063"/>
      <c r="BLX72" s="1063"/>
      <c r="BLY72" s="527"/>
      <c r="BLZ72" s="1062"/>
      <c r="BMA72" s="1063"/>
      <c r="BMB72" s="1063"/>
      <c r="BMC72" s="1063"/>
      <c r="BMD72" s="1063"/>
      <c r="BME72" s="1063"/>
      <c r="BMF72" s="527"/>
      <c r="BMG72" s="1062"/>
      <c r="BMH72" s="1063"/>
      <c r="BMI72" s="1063"/>
      <c r="BMJ72" s="1063"/>
      <c r="BMK72" s="1063"/>
      <c r="BML72" s="1063"/>
      <c r="BMM72" s="527"/>
      <c r="BMN72" s="1062"/>
      <c r="BMO72" s="1063"/>
      <c r="BMP72" s="1063"/>
      <c r="BMQ72" s="1063"/>
      <c r="BMR72" s="1063"/>
      <c r="BMS72" s="1063"/>
      <c r="BMT72" s="527"/>
      <c r="BMU72" s="1062"/>
      <c r="BMV72" s="1063"/>
      <c r="BMW72" s="1063"/>
      <c r="BMX72" s="1063"/>
      <c r="BMY72" s="1063"/>
      <c r="BMZ72" s="1063"/>
      <c r="BNA72" s="527"/>
      <c r="BNB72" s="1062"/>
      <c r="BNC72" s="1063"/>
      <c r="BND72" s="1063"/>
      <c r="BNE72" s="1063"/>
      <c r="BNF72" s="1063"/>
      <c r="BNG72" s="1063"/>
      <c r="BNH72" s="527"/>
      <c r="BNI72" s="1062"/>
      <c r="BNJ72" s="1063"/>
      <c r="BNK72" s="1063"/>
      <c r="BNL72" s="1063"/>
      <c r="BNM72" s="1063"/>
      <c r="BNN72" s="1063"/>
      <c r="BNO72" s="527"/>
      <c r="BNP72" s="1062"/>
      <c r="BNQ72" s="1063"/>
      <c r="BNR72" s="1063"/>
      <c r="BNS72" s="1063"/>
      <c r="BNT72" s="1063"/>
      <c r="BNU72" s="1063"/>
      <c r="BNV72" s="527"/>
      <c r="BNW72" s="1062"/>
      <c r="BNX72" s="1063"/>
      <c r="BNY72" s="1063"/>
      <c r="BNZ72" s="1063"/>
      <c r="BOA72" s="1063"/>
      <c r="BOB72" s="1063"/>
      <c r="BOC72" s="527"/>
      <c r="BOD72" s="1062"/>
      <c r="BOE72" s="1063"/>
      <c r="BOF72" s="1063"/>
      <c r="BOG72" s="1063"/>
      <c r="BOH72" s="1063"/>
      <c r="BOI72" s="1063"/>
      <c r="BOJ72" s="527"/>
      <c r="BOK72" s="1062"/>
      <c r="BOL72" s="1063"/>
      <c r="BOM72" s="1063"/>
      <c r="BON72" s="1063"/>
      <c r="BOO72" s="1063"/>
      <c r="BOP72" s="1063"/>
      <c r="BOQ72" s="527"/>
      <c r="BOR72" s="1062"/>
      <c r="BOS72" s="1063"/>
      <c r="BOT72" s="1063"/>
      <c r="BOU72" s="1063"/>
      <c r="BOV72" s="1063"/>
      <c r="BOW72" s="1063"/>
      <c r="BOX72" s="527"/>
      <c r="BOY72" s="1062"/>
      <c r="BOZ72" s="1063"/>
      <c r="BPA72" s="1063"/>
      <c r="BPB72" s="1063"/>
      <c r="BPC72" s="1063"/>
      <c r="BPD72" s="1063"/>
      <c r="BPE72" s="527"/>
      <c r="BPF72" s="1062"/>
      <c r="BPG72" s="1063"/>
      <c r="BPH72" s="1063"/>
      <c r="BPI72" s="1063"/>
      <c r="BPJ72" s="1063"/>
      <c r="BPK72" s="1063"/>
      <c r="BPL72" s="527"/>
      <c r="BPM72" s="1062"/>
      <c r="BPN72" s="1063"/>
      <c r="BPO72" s="1063"/>
      <c r="BPP72" s="1063"/>
      <c r="BPQ72" s="1063"/>
      <c r="BPR72" s="1063"/>
      <c r="BPS72" s="527"/>
      <c r="BPT72" s="1062"/>
      <c r="BPU72" s="1063"/>
      <c r="BPV72" s="1063"/>
      <c r="BPW72" s="1063"/>
      <c r="BPX72" s="1063"/>
      <c r="BPY72" s="1063"/>
      <c r="BPZ72" s="527"/>
      <c r="BQA72" s="1062"/>
      <c r="BQB72" s="1063"/>
      <c r="BQC72" s="1063"/>
      <c r="BQD72" s="1063"/>
      <c r="BQE72" s="1063"/>
      <c r="BQF72" s="1063"/>
      <c r="BQG72" s="527"/>
      <c r="BQH72" s="1062"/>
      <c r="BQI72" s="1063"/>
      <c r="BQJ72" s="1063"/>
      <c r="BQK72" s="1063"/>
      <c r="BQL72" s="1063"/>
      <c r="BQM72" s="1063"/>
      <c r="BQN72" s="527"/>
      <c r="BQO72" s="1062"/>
      <c r="BQP72" s="1063"/>
      <c r="BQQ72" s="1063"/>
      <c r="BQR72" s="1063"/>
      <c r="BQS72" s="1063"/>
      <c r="BQT72" s="1063"/>
      <c r="BQU72" s="527"/>
      <c r="BQV72" s="1062"/>
      <c r="BQW72" s="1063"/>
      <c r="BQX72" s="1063"/>
      <c r="BQY72" s="1063"/>
      <c r="BQZ72" s="1063"/>
      <c r="BRA72" s="1063"/>
      <c r="BRB72" s="527"/>
      <c r="BRC72" s="1062"/>
      <c r="BRD72" s="1063"/>
      <c r="BRE72" s="1063"/>
      <c r="BRF72" s="1063"/>
      <c r="BRG72" s="1063"/>
      <c r="BRH72" s="1063"/>
      <c r="BRI72" s="527"/>
      <c r="BRJ72" s="1062"/>
      <c r="BRK72" s="1063"/>
      <c r="BRL72" s="1063"/>
      <c r="BRM72" s="1063"/>
      <c r="BRN72" s="1063"/>
      <c r="BRO72" s="1063"/>
      <c r="BRP72" s="527"/>
      <c r="BRQ72" s="1062"/>
      <c r="BRR72" s="1063"/>
      <c r="BRS72" s="1063"/>
      <c r="BRT72" s="1063"/>
      <c r="BRU72" s="1063"/>
      <c r="BRV72" s="1063"/>
      <c r="BRW72" s="527"/>
      <c r="BRX72" s="1062"/>
      <c r="BRY72" s="1063"/>
      <c r="BRZ72" s="1063"/>
      <c r="BSA72" s="1063"/>
      <c r="BSB72" s="1063"/>
      <c r="BSC72" s="1063"/>
      <c r="BSD72" s="527"/>
      <c r="BSE72" s="1062"/>
      <c r="BSF72" s="1063"/>
      <c r="BSG72" s="1063"/>
      <c r="BSH72" s="1063"/>
      <c r="BSI72" s="1063"/>
      <c r="BSJ72" s="1063"/>
      <c r="BSK72" s="527"/>
      <c r="BSL72" s="1062"/>
      <c r="BSM72" s="1063"/>
      <c r="BSN72" s="1063"/>
      <c r="BSO72" s="1063"/>
      <c r="BSP72" s="1063"/>
      <c r="BSQ72" s="1063"/>
      <c r="BSR72" s="527"/>
      <c r="BSS72" s="1062"/>
      <c r="BST72" s="1063"/>
      <c r="BSU72" s="1063"/>
      <c r="BSV72" s="1063"/>
      <c r="BSW72" s="1063"/>
      <c r="BSX72" s="1063"/>
      <c r="BSY72" s="527"/>
      <c r="BSZ72" s="1062"/>
      <c r="BTA72" s="1063"/>
      <c r="BTB72" s="1063"/>
      <c r="BTC72" s="1063"/>
      <c r="BTD72" s="1063"/>
      <c r="BTE72" s="1063"/>
      <c r="BTF72" s="527"/>
      <c r="BTG72" s="1062"/>
      <c r="BTH72" s="1063"/>
      <c r="BTI72" s="1063"/>
      <c r="BTJ72" s="1063"/>
      <c r="BTK72" s="1063"/>
      <c r="BTL72" s="1063"/>
      <c r="BTM72" s="527"/>
      <c r="BTN72" s="1062"/>
      <c r="BTO72" s="1063"/>
      <c r="BTP72" s="1063"/>
      <c r="BTQ72" s="1063"/>
      <c r="BTR72" s="1063"/>
      <c r="BTS72" s="1063"/>
      <c r="BTT72" s="527"/>
      <c r="BTU72" s="1062"/>
      <c r="BTV72" s="1063"/>
      <c r="BTW72" s="1063"/>
      <c r="BTX72" s="1063"/>
      <c r="BTY72" s="1063"/>
      <c r="BTZ72" s="1063"/>
      <c r="BUA72" s="527"/>
      <c r="BUB72" s="1062"/>
      <c r="BUC72" s="1063"/>
      <c r="BUD72" s="1063"/>
      <c r="BUE72" s="1063"/>
      <c r="BUF72" s="1063"/>
      <c r="BUG72" s="1063"/>
      <c r="BUH72" s="527"/>
      <c r="BUI72" s="1062"/>
      <c r="BUJ72" s="1063"/>
      <c r="BUK72" s="1063"/>
      <c r="BUL72" s="1063"/>
      <c r="BUM72" s="1063"/>
      <c r="BUN72" s="1063"/>
      <c r="BUO72" s="527"/>
      <c r="BUP72" s="1062"/>
      <c r="BUQ72" s="1063"/>
      <c r="BUR72" s="1063"/>
      <c r="BUS72" s="1063"/>
      <c r="BUT72" s="1063"/>
      <c r="BUU72" s="1063"/>
      <c r="BUV72" s="527"/>
      <c r="BUW72" s="1062"/>
      <c r="BUX72" s="1063"/>
      <c r="BUY72" s="1063"/>
      <c r="BUZ72" s="1063"/>
      <c r="BVA72" s="1063"/>
      <c r="BVB72" s="1063"/>
      <c r="BVC72" s="527"/>
      <c r="BVD72" s="1062"/>
      <c r="BVE72" s="1063"/>
      <c r="BVF72" s="1063"/>
      <c r="BVG72" s="1063"/>
      <c r="BVH72" s="1063"/>
      <c r="BVI72" s="1063"/>
      <c r="BVJ72" s="527"/>
      <c r="BVK72" s="1062"/>
      <c r="BVL72" s="1063"/>
      <c r="BVM72" s="1063"/>
      <c r="BVN72" s="1063"/>
      <c r="BVO72" s="1063"/>
      <c r="BVP72" s="1063"/>
      <c r="BVQ72" s="527"/>
      <c r="BVR72" s="1062"/>
      <c r="BVS72" s="1063"/>
      <c r="BVT72" s="1063"/>
      <c r="BVU72" s="1063"/>
      <c r="BVV72" s="1063"/>
      <c r="BVW72" s="1063"/>
      <c r="BVX72" s="527"/>
      <c r="BVY72" s="1062"/>
      <c r="BVZ72" s="1063"/>
      <c r="BWA72" s="1063"/>
      <c r="BWB72" s="1063"/>
      <c r="BWC72" s="1063"/>
      <c r="BWD72" s="1063"/>
      <c r="BWE72" s="527"/>
      <c r="BWF72" s="1062"/>
      <c r="BWG72" s="1063"/>
      <c r="BWH72" s="1063"/>
      <c r="BWI72" s="1063"/>
      <c r="BWJ72" s="1063"/>
      <c r="BWK72" s="1063"/>
      <c r="BWL72" s="527"/>
      <c r="BWM72" s="1062"/>
      <c r="BWN72" s="1063"/>
      <c r="BWO72" s="1063"/>
      <c r="BWP72" s="1063"/>
      <c r="BWQ72" s="1063"/>
      <c r="BWR72" s="1063"/>
      <c r="BWS72" s="527"/>
      <c r="BWT72" s="1062"/>
      <c r="BWU72" s="1063"/>
      <c r="BWV72" s="1063"/>
      <c r="BWW72" s="1063"/>
      <c r="BWX72" s="1063"/>
      <c r="BWY72" s="1063"/>
      <c r="BWZ72" s="527"/>
      <c r="BXA72" s="1062"/>
      <c r="BXB72" s="1063"/>
      <c r="BXC72" s="1063"/>
      <c r="BXD72" s="1063"/>
      <c r="BXE72" s="1063"/>
      <c r="BXF72" s="1063"/>
      <c r="BXG72" s="527"/>
      <c r="BXH72" s="1062"/>
      <c r="BXI72" s="1063"/>
      <c r="BXJ72" s="1063"/>
      <c r="BXK72" s="1063"/>
      <c r="BXL72" s="1063"/>
      <c r="BXM72" s="1063"/>
      <c r="BXN72" s="527"/>
      <c r="BXO72" s="1062"/>
      <c r="BXP72" s="1063"/>
      <c r="BXQ72" s="1063"/>
      <c r="BXR72" s="1063"/>
      <c r="BXS72" s="1063"/>
      <c r="BXT72" s="1063"/>
      <c r="BXU72" s="527"/>
      <c r="BXV72" s="1062"/>
      <c r="BXW72" s="1063"/>
      <c r="BXX72" s="1063"/>
      <c r="BXY72" s="1063"/>
      <c r="BXZ72" s="1063"/>
      <c r="BYA72" s="1063"/>
      <c r="BYB72" s="527"/>
      <c r="BYC72" s="1062"/>
      <c r="BYD72" s="1063"/>
      <c r="BYE72" s="1063"/>
      <c r="BYF72" s="1063"/>
      <c r="BYG72" s="1063"/>
      <c r="BYH72" s="1063"/>
      <c r="BYI72" s="527"/>
      <c r="BYJ72" s="1062"/>
      <c r="BYK72" s="1063"/>
      <c r="BYL72" s="1063"/>
      <c r="BYM72" s="1063"/>
      <c r="BYN72" s="1063"/>
      <c r="BYO72" s="1063"/>
      <c r="BYP72" s="527"/>
      <c r="BYQ72" s="1062"/>
      <c r="BYR72" s="1063"/>
      <c r="BYS72" s="1063"/>
      <c r="BYT72" s="1063"/>
      <c r="BYU72" s="1063"/>
      <c r="BYV72" s="1063"/>
      <c r="BYW72" s="527"/>
      <c r="BYX72" s="1062"/>
      <c r="BYY72" s="1063"/>
      <c r="BYZ72" s="1063"/>
      <c r="BZA72" s="1063"/>
      <c r="BZB72" s="1063"/>
      <c r="BZC72" s="1063"/>
      <c r="BZD72" s="527"/>
      <c r="BZE72" s="1062"/>
      <c r="BZF72" s="1063"/>
      <c r="BZG72" s="1063"/>
      <c r="BZH72" s="1063"/>
      <c r="BZI72" s="1063"/>
      <c r="BZJ72" s="1063"/>
      <c r="BZK72" s="527"/>
      <c r="BZL72" s="1062"/>
      <c r="BZM72" s="1063"/>
      <c r="BZN72" s="1063"/>
      <c r="BZO72" s="1063"/>
      <c r="BZP72" s="1063"/>
      <c r="BZQ72" s="1063"/>
      <c r="BZR72" s="527"/>
      <c r="BZS72" s="1062"/>
      <c r="BZT72" s="1063"/>
      <c r="BZU72" s="1063"/>
      <c r="BZV72" s="1063"/>
      <c r="BZW72" s="1063"/>
      <c r="BZX72" s="1063"/>
      <c r="BZY72" s="527"/>
      <c r="BZZ72" s="1062"/>
      <c r="CAA72" s="1063"/>
      <c r="CAB72" s="1063"/>
      <c r="CAC72" s="1063"/>
      <c r="CAD72" s="1063"/>
      <c r="CAE72" s="1063"/>
      <c r="CAF72" s="527"/>
      <c r="CAG72" s="1062"/>
      <c r="CAH72" s="1063"/>
      <c r="CAI72" s="1063"/>
      <c r="CAJ72" s="1063"/>
      <c r="CAK72" s="1063"/>
      <c r="CAL72" s="1063"/>
      <c r="CAM72" s="527"/>
      <c r="CAN72" s="1062"/>
      <c r="CAO72" s="1063"/>
      <c r="CAP72" s="1063"/>
      <c r="CAQ72" s="1063"/>
      <c r="CAR72" s="1063"/>
      <c r="CAS72" s="1063"/>
      <c r="CAT72" s="527"/>
      <c r="CAU72" s="1062"/>
      <c r="CAV72" s="1063"/>
      <c r="CAW72" s="1063"/>
      <c r="CAX72" s="1063"/>
      <c r="CAY72" s="1063"/>
      <c r="CAZ72" s="1063"/>
      <c r="CBA72" s="527"/>
      <c r="CBB72" s="1062"/>
      <c r="CBC72" s="1063"/>
      <c r="CBD72" s="1063"/>
      <c r="CBE72" s="1063"/>
      <c r="CBF72" s="1063"/>
      <c r="CBG72" s="1063"/>
      <c r="CBH72" s="527"/>
      <c r="CBI72" s="1062"/>
      <c r="CBJ72" s="1063"/>
      <c r="CBK72" s="1063"/>
      <c r="CBL72" s="1063"/>
      <c r="CBM72" s="1063"/>
      <c r="CBN72" s="1063"/>
      <c r="CBO72" s="527"/>
      <c r="CBP72" s="1062"/>
      <c r="CBQ72" s="1063"/>
      <c r="CBR72" s="1063"/>
      <c r="CBS72" s="1063"/>
      <c r="CBT72" s="1063"/>
      <c r="CBU72" s="1063"/>
      <c r="CBV72" s="527"/>
      <c r="CBW72" s="1062"/>
      <c r="CBX72" s="1063"/>
      <c r="CBY72" s="1063"/>
      <c r="CBZ72" s="1063"/>
      <c r="CCA72" s="1063"/>
      <c r="CCB72" s="1063"/>
      <c r="CCC72" s="527"/>
      <c r="CCD72" s="1062"/>
      <c r="CCE72" s="1063"/>
      <c r="CCF72" s="1063"/>
      <c r="CCG72" s="1063"/>
      <c r="CCH72" s="1063"/>
      <c r="CCI72" s="1063"/>
      <c r="CCJ72" s="527"/>
      <c r="CCK72" s="1062"/>
      <c r="CCL72" s="1063"/>
      <c r="CCM72" s="1063"/>
      <c r="CCN72" s="1063"/>
      <c r="CCO72" s="1063"/>
      <c r="CCP72" s="1063"/>
      <c r="CCQ72" s="527"/>
      <c r="CCR72" s="1062"/>
      <c r="CCS72" s="1063"/>
      <c r="CCT72" s="1063"/>
      <c r="CCU72" s="1063"/>
      <c r="CCV72" s="1063"/>
      <c r="CCW72" s="1063"/>
      <c r="CCX72" s="527"/>
      <c r="CCY72" s="1062"/>
      <c r="CCZ72" s="1063"/>
      <c r="CDA72" s="1063"/>
      <c r="CDB72" s="1063"/>
      <c r="CDC72" s="1063"/>
      <c r="CDD72" s="1063"/>
      <c r="CDE72" s="527"/>
      <c r="CDF72" s="1062"/>
      <c r="CDG72" s="1063"/>
      <c r="CDH72" s="1063"/>
      <c r="CDI72" s="1063"/>
      <c r="CDJ72" s="1063"/>
      <c r="CDK72" s="1063"/>
      <c r="CDL72" s="527"/>
      <c r="CDM72" s="1062"/>
      <c r="CDN72" s="1063"/>
      <c r="CDO72" s="1063"/>
      <c r="CDP72" s="1063"/>
      <c r="CDQ72" s="1063"/>
      <c r="CDR72" s="1063"/>
      <c r="CDS72" s="527"/>
      <c r="CDT72" s="1062"/>
      <c r="CDU72" s="1063"/>
      <c r="CDV72" s="1063"/>
      <c r="CDW72" s="1063"/>
      <c r="CDX72" s="1063"/>
      <c r="CDY72" s="1063"/>
      <c r="CDZ72" s="527"/>
      <c r="CEA72" s="1062"/>
      <c r="CEB72" s="1063"/>
      <c r="CEC72" s="1063"/>
      <c r="CED72" s="1063"/>
      <c r="CEE72" s="1063"/>
      <c r="CEF72" s="1063"/>
      <c r="CEG72" s="527"/>
      <c r="CEH72" s="1062"/>
      <c r="CEI72" s="1063"/>
      <c r="CEJ72" s="1063"/>
      <c r="CEK72" s="1063"/>
      <c r="CEL72" s="1063"/>
      <c r="CEM72" s="1063"/>
      <c r="CEN72" s="527"/>
      <c r="CEO72" s="1062"/>
      <c r="CEP72" s="1063"/>
      <c r="CEQ72" s="1063"/>
      <c r="CER72" s="1063"/>
      <c r="CES72" s="1063"/>
      <c r="CET72" s="1063"/>
      <c r="CEU72" s="527"/>
      <c r="CEV72" s="1062"/>
      <c r="CEW72" s="1063"/>
      <c r="CEX72" s="1063"/>
      <c r="CEY72" s="1063"/>
      <c r="CEZ72" s="1063"/>
      <c r="CFA72" s="1063"/>
      <c r="CFB72" s="527"/>
      <c r="CFC72" s="1062"/>
      <c r="CFD72" s="1063"/>
      <c r="CFE72" s="1063"/>
      <c r="CFF72" s="1063"/>
      <c r="CFG72" s="1063"/>
      <c r="CFH72" s="1063"/>
      <c r="CFI72" s="527"/>
      <c r="CFJ72" s="1062"/>
      <c r="CFK72" s="1063"/>
      <c r="CFL72" s="1063"/>
      <c r="CFM72" s="1063"/>
      <c r="CFN72" s="1063"/>
      <c r="CFO72" s="1063"/>
      <c r="CFP72" s="527"/>
      <c r="CFQ72" s="1062"/>
      <c r="CFR72" s="1063"/>
      <c r="CFS72" s="1063"/>
      <c r="CFT72" s="1063"/>
      <c r="CFU72" s="1063"/>
      <c r="CFV72" s="1063"/>
      <c r="CFW72" s="527"/>
      <c r="CFX72" s="1062"/>
      <c r="CFY72" s="1063"/>
      <c r="CFZ72" s="1063"/>
      <c r="CGA72" s="1063"/>
      <c r="CGB72" s="1063"/>
      <c r="CGC72" s="1063"/>
      <c r="CGD72" s="527"/>
      <c r="CGE72" s="1062"/>
      <c r="CGF72" s="1063"/>
      <c r="CGG72" s="1063"/>
      <c r="CGH72" s="1063"/>
      <c r="CGI72" s="1063"/>
      <c r="CGJ72" s="1063"/>
      <c r="CGK72" s="527"/>
      <c r="CGL72" s="1062"/>
      <c r="CGM72" s="1063"/>
      <c r="CGN72" s="1063"/>
      <c r="CGO72" s="1063"/>
      <c r="CGP72" s="1063"/>
      <c r="CGQ72" s="1063"/>
      <c r="CGR72" s="527"/>
      <c r="CGS72" s="1062"/>
      <c r="CGT72" s="1063"/>
      <c r="CGU72" s="1063"/>
      <c r="CGV72" s="1063"/>
      <c r="CGW72" s="1063"/>
      <c r="CGX72" s="1063"/>
      <c r="CGY72" s="527"/>
      <c r="CGZ72" s="1062"/>
      <c r="CHA72" s="1063"/>
      <c r="CHB72" s="1063"/>
      <c r="CHC72" s="1063"/>
      <c r="CHD72" s="1063"/>
      <c r="CHE72" s="1063"/>
      <c r="CHF72" s="527"/>
      <c r="CHG72" s="1062"/>
      <c r="CHH72" s="1063"/>
      <c r="CHI72" s="1063"/>
      <c r="CHJ72" s="1063"/>
      <c r="CHK72" s="1063"/>
      <c r="CHL72" s="1063"/>
      <c r="CHM72" s="527"/>
      <c r="CHN72" s="1062"/>
      <c r="CHO72" s="1063"/>
      <c r="CHP72" s="1063"/>
      <c r="CHQ72" s="1063"/>
      <c r="CHR72" s="1063"/>
      <c r="CHS72" s="1063"/>
      <c r="CHT72" s="527"/>
      <c r="CHU72" s="1062"/>
      <c r="CHV72" s="1063"/>
      <c r="CHW72" s="1063"/>
      <c r="CHX72" s="1063"/>
      <c r="CHY72" s="1063"/>
      <c r="CHZ72" s="1063"/>
      <c r="CIA72" s="527"/>
      <c r="CIB72" s="1062"/>
      <c r="CIC72" s="1063"/>
      <c r="CID72" s="1063"/>
      <c r="CIE72" s="1063"/>
      <c r="CIF72" s="1063"/>
      <c r="CIG72" s="1063"/>
      <c r="CIH72" s="527"/>
      <c r="CII72" s="1062"/>
      <c r="CIJ72" s="1063"/>
      <c r="CIK72" s="1063"/>
      <c r="CIL72" s="1063"/>
      <c r="CIM72" s="1063"/>
      <c r="CIN72" s="1063"/>
      <c r="CIO72" s="527"/>
      <c r="CIP72" s="1062"/>
      <c r="CIQ72" s="1063"/>
      <c r="CIR72" s="1063"/>
      <c r="CIS72" s="1063"/>
      <c r="CIT72" s="1063"/>
      <c r="CIU72" s="1063"/>
      <c r="CIV72" s="527"/>
      <c r="CIW72" s="1062"/>
      <c r="CIX72" s="1063"/>
      <c r="CIY72" s="1063"/>
      <c r="CIZ72" s="1063"/>
      <c r="CJA72" s="1063"/>
      <c r="CJB72" s="1063"/>
      <c r="CJC72" s="527"/>
      <c r="CJD72" s="1062"/>
      <c r="CJE72" s="1063"/>
      <c r="CJF72" s="1063"/>
      <c r="CJG72" s="1063"/>
      <c r="CJH72" s="1063"/>
      <c r="CJI72" s="1063"/>
      <c r="CJJ72" s="527"/>
      <c r="CJK72" s="1062"/>
      <c r="CJL72" s="1063"/>
      <c r="CJM72" s="1063"/>
      <c r="CJN72" s="1063"/>
      <c r="CJO72" s="1063"/>
      <c r="CJP72" s="1063"/>
      <c r="CJQ72" s="527"/>
      <c r="CJR72" s="1062"/>
      <c r="CJS72" s="1063"/>
      <c r="CJT72" s="1063"/>
      <c r="CJU72" s="1063"/>
      <c r="CJV72" s="1063"/>
      <c r="CJW72" s="1063"/>
      <c r="CJX72" s="527"/>
      <c r="CJY72" s="1062"/>
      <c r="CJZ72" s="1063"/>
      <c r="CKA72" s="1063"/>
      <c r="CKB72" s="1063"/>
      <c r="CKC72" s="1063"/>
      <c r="CKD72" s="1063"/>
      <c r="CKE72" s="527"/>
      <c r="CKF72" s="1062"/>
      <c r="CKG72" s="1063"/>
      <c r="CKH72" s="1063"/>
      <c r="CKI72" s="1063"/>
      <c r="CKJ72" s="1063"/>
      <c r="CKK72" s="1063"/>
      <c r="CKL72" s="527"/>
      <c r="CKM72" s="1062"/>
      <c r="CKN72" s="1063"/>
      <c r="CKO72" s="1063"/>
      <c r="CKP72" s="1063"/>
      <c r="CKQ72" s="1063"/>
      <c r="CKR72" s="1063"/>
      <c r="CKS72" s="527"/>
      <c r="CKT72" s="1062"/>
      <c r="CKU72" s="1063"/>
      <c r="CKV72" s="1063"/>
      <c r="CKW72" s="1063"/>
      <c r="CKX72" s="1063"/>
      <c r="CKY72" s="1063"/>
      <c r="CKZ72" s="527"/>
      <c r="CLA72" s="1062"/>
      <c r="CLB72" s="1063"/>
      <c r="CLC72" s="1063"/>
      <c r="CLD72" s="1063"/>
      <c r="CLE72" s="1063"/>
      <c r="CLF72" s="1063"/>
      <c r="CLG72" s="527"/>
      <c r="CLH72" s="1062"/>
      <c r="CLI72" s="1063"/>
      <c r="CLJ72" s="1063"/>
      <c r="CLK72" s="1063"/>
      <c r="CLL72" s="1063"/>
      <c r="CLM72" s="1063"/>
      <c r="CLN72" s="527"/>
      <c r="CLO72" s="1062"/>
      <c r="CLP72" s="1063"/>
      <c r="CLQ72" s="1063"/>
      <c r="CLR72" s="1063"/>
      <c r="CLS72" s="1063"/>
      <c r="CLT72" s="1063"/>
      <c r="CLU72" s="527"/>
      <c r="CLV72" s="1062"/>
      <c r="CLW72" s="1063"/>
      <c r="CLX72" s="1063"/>
      <c r="CLY72" s="1063"/>
      <c r="CLZ72" s="1063"/>
      <c r="CMA72" s="1063"/>
      <c r="CMB72" s="527"/>
      <c r="CMC72" s="1062"/>
      <c r="CMD72" s="1063"/>
      <c r="CME72" s="1063"/>
      <c r="CMF72" s="1063"/>
      <c r="CMG72" s="1063"/>
      <c r="CMH72" s="1063"/>
      <c r="CMI72" s="527"/>
      <c r="CMJ72" s="1062"/>
      <c r="CMK72" s="1063"/>
      <c r="CML72" s="1063"/>
      <c r="CMM72" s="1063"/>
      <c r="CMN72" s="1063"/>
      <c r="CMO72" s="1063"/>
      <c r="CMP72" s="527"/>
      <c r="CMQ72" s="1062"/>
      <c r="CMR72" s="1063"/>
      <c r="CMS72" s="1063"/>
      <c r="CMT72" s="1063"/>
      <c r="CMU72" s="1063"/>
      <c r="CMV72" s="1063"/>
      <c r="CMW72" s="527"/>
      <c r="CMX72" s="1062"/>
      <c r="CMY72" s="1063"/>
      <c r="CMZ72" s="1063"/>
      <c r="CNA72" s="1063"/>
      <c r="CNB72" s="1063"/>
      <c r="CNC72" s="1063"/>
      <c r="CND72" s="527"/>
      <c r="CNE72" s="1062"/>
      <c r="CNF72" s="1063"/>
      <c r="CNG72" s="1063"/>
      <c r="CNH72" s="1063"/>
      <c r="CNI72" s="1063"/>
      <c r="CNJ72" s="1063"/>
      <c r="CNK72" s="527"/>
      <c r="CNL72" s="1062"/>
      <c r="CNM72" s="1063"/>
      <c r="CNN72" s="1063"/>
      <c r="CNO72" s="1063"/>
      <c r="CNP72" s="1063"/>
      <c r="CNQ72" s="1063"/>
      <c r="CNR72" s="527"/>
      <c r="CNS72" s="1062"/>
      <c r="CNT72" s="1063"/>
      <c r="CNU72" s="1063"/>
      <c r="CNV72" s="1063"/>
      <c r="CNW72" s="1063"/>
      <c r="CNX72" s="1063"/>
      <c r="CNY72" s="527"/>
      <c r="CNZ72" s="1062"/>
      <c r="COA72" s="1063"/>
      <c r="COB72" s="1063"/>
      <c r="COC72" s="1063"/>
      <c r="COD72" s="1063"/>
      <c r="COE72" s="1063"/>
      <c r="COF72" s="527"/>
      <c r="COG72" s="1062"/>
      <c r="COH72" s="1063"/>
      <c r="COI72" s="1063"/>
      <c r="COJ72" s="1063"/>
      <c r="COK72" s="1063"/>
      <c r="COL72" s="1063"/>
      <c r="COM72" s="527"/>
      <c r="CON72" s="1062"/>
      <c r="COO72" s="1063"/>
      <c r="COP72" s="1063"/>
      <c r="COQ72" s="1063"/>
      <c r="COR72" s="1063"/>
      <c r="COS72" s="1063"/>
      <c r="COT72" s="527"/>
      <c r="COU72" s="1062"/>
      <c r="COV72" s="1063"/>
      <c r="COW72" s="1063"/>
      <c r="COX72" s="1063"/>
      <c r="COY72" s="1063"/>
      <c r="COZ72" s="1063"/>
      <c r="CPA72" s="527"/>
      <c r="CPB72" s="1062"/>
      <c r="CPC72" s="1063"/>
      <c r="CPD72" s="1063"/>
      <c r="CPE72" s="1063"/>
      <c r="CPF72" s="1063"/>
      <c r="CPG72" s="1063"/>
      <c r="CPH72" s="527"/>
      <c r="CPI72" s="1062"/>
      <c r="CPJ72" s="1063"/>
      <c r="CPK72" s="1063"/>
      <c r="CPL72" s="1063"/>
      <c r="CPM72" s="1063"/>
      <c r="CPN72" s="1063"/>
      <c r="CPO72" s="527"/>
      <c r="CPP72" s="1062"/>
      <c r="CPQ72" s="1063"/>
      <c r="CPR72" s="1063"/>
      <c r="CPS72" s="1063"/>
      <c r="CPT72" s="1063"/>
      <c r="CPU72" s="1063"/>
      <c r="CPV72" s="527"/>
      <c r="CPW72" s="1062"/>
      <c r="CPX72" s="1063"/>
      <c r="CPY72" s="1063"/>
      <c r="CPZ72" s="1063"/>
      <c r="CQA72" s="1063"/>
      <c r="CQB72" s="1063"/>
      <c r="CQC72" s="527"/>
      <c r="CQD72" s="1062"/>
      <c r="CQE72" s="1063"/>
      <c r="CQF72" s="1063"/>
      <c r="CQG72" s="1063"/>
      <c r="CQH72" s="1063"/>
      <c r="CQI72" s="1063"/>
      <c r="CQJ72" s="527"/>
      <c r="CQK72" s="1062"/>
      <c r="CQL72" s="1063"/>
      <c r="CQM72" s="1063"/>
      <c r="CQN72" s="1063"/>
      <c r="CQO72" s="1063"/>
      <c r="CQP72" s="1063"/>
      <c r="CQQ72" s="527"/>
      <c r="CQR72" s="1062"/>
      <c r="CQS72" s="1063"/>
      <c r="CQT72" s="1063"/>
      <c r="CQU72" s="1063"/>
      <c r="CQV72" s="1063"/>
      <c r="CQW72" s="1063"/>
      <c r="CQX72" s="527"/>
      <c r="CQY72" s="1062"/>
      <c r="CQZ72" s="1063"/>
      <c r="CRA72" s="1063"/>
      <c r="CRB72" s="1063"/>
      <c r="CRC72" s="1063"/>
      <c r="CRD72" s="1063"/>
      <c r="CRE72" s="527"/>
      <c r="CRF72" s="1062"/>
      <c r="CRG72" s="1063"/>
      <c r="CRH72" s="1063"/>
      <c r="CRI72" s="1063"/>
      <c r="CRJ72" s="1063"/>
      <c r="CRK72" s="1063"/>
      <c r="CRL72" s="527"/>
      <c r="CRM72" s="1062"/>
      <c r="CRN72" s="1063"/>
      <c r="CRO72" s="1063"/>
      <c r="CRP72" s="1063"/>
      <c r="CRQ72" s="1063"/>
      <c r="CRR72" s="1063"/>
      <c r="CRS72" s="527"/>
      <c r="CRT72" s="1062"/>
      <c r="CRU72" s="1063"/>
      <c r="CRV72" s="1063"/>
      <c r="CRW72" s="1063"/>
      <c r="CRX72" s="1063"/>
      <c r="CRY72" s="1063"/>
      <c r="CRZ72" s="527"/>
      <c r="CSA72" s="1062"/>
      <c r="CSB72" s="1063"/>
      <c r="CSC72" s="1063"/>
      <c r="CSD72" s="1063"/>
      <c r="CSE72" s="1063"/>
      <c r="CSF72" s="1063"/>
      <c r="CSG72" s="527"/>
      <c r="CSH72" s="1062"/>
      <c r="CSI72" s="1063"/>
      <c r="CSJ72" s="1063"/>
      <c r="CSK72" s="1063"/>
      <c r="CSL72" s="1063"/>
      <c r="CSM72" s="1063"/>
      <c r="CSN72" s="527"/>
      <c r="CSO72" s="1062"/>
      <c r="CSP72" s="1063"/>
      <c r="CSQ72" s="1063"/>
      <c r="CSR72" s="1063"/>
      <c r="CSS72" s="1063"/>
      <c r="CST72" s="1063"/>
      <c r="CSU72" s="527"/>
      <c r="CSV72" s="1062"/>
      <c r="CSW72" s="1063"/>
      <c r="CSX72" s="1063"/>
      <c r="CSY72" s="1063"/>
      <c r="CSZ72" s="1063"/>
      <c r="CTA72" s="1063"/>
      <c r="CTB72" s="527"/>
      <c r="CTC72" s="1062"/>
      <c r="CTD72" s="1063"/>
      <c r="CTE72" s="1063"/>
      <c r="CTF72" s="1063"/>
      <c r="CTG72" s="1063"/>
      <c r="CTH72" s="1063"/>
      <c r="CTI72" s="527"/>
      <c r="CTJ72" s="1062"/>
      <c r="CTK72" s="1063"/>
      <c r="CTL72" s="1063"/>
      <c r="CTM72" s="1063"/>
      <c r="CTN72" s="1063"/>
      <c r="CTO72" s="1063"/>
      <c r="CTP72" s="527"/>
      <c r="CTQ72" s="1062"/>
      <c r="CTR72" s="1063"/>
      <c r="CTS72" s="1063"/>
      <c r="CTT72" s="1063"/>
      <c r="CTU72" s="1063"/>
      <c r="CTV72" s="1063"/>
      <c r="CTW72" s="527"/>
      <c r="CTX72" s="1062"/>
      <c r="CTY72" s="1063"/>
      <c r="CTZ72" s="1063"/>
      <c r="CUA72" s="1063"/>
      <c r="CUB72" s="1063"/>
      <c r="CUC72" s="1063"/>
      <c r="CUD72" s="527"/>
      <c r="CUE72" s="1062"/>
      <c r="CUF72" s="1063"/>
      <c r="CUG72" s="1063"/>
      <c r="CUH72" s="1063"/>
      <c r="CUI72" s="1063"/>
      <c r="CUJ72" s="1063"/>
      <c r="CUK72" s="527"/>
      <c r="CUL72" s="1062"/>
      <c r="CUM72" s="1063"/>
      <c r="CUN72" s="1063"/>
      <c r="CUO72" s="1063"/>
      <c r="CUP72" s="1063"/>
      <c r="CUQ72" s="1063"/>
      <c r="CUR72" s="527"/>
      <c r="CUS72" s="1062"/>
      <c r="CUT72" s="1063"/>
      <c r="CUU72" s="1063"/>
      <c r="CUV72" s="1063"/>
      <c r="CUW72" s="1063"/>
      <c r="CUX72" s="1063"/>
      <c r="CUY72" s="527"/>
      <c r="CUZ72" s="1062"/>
      <c r="CVA72" s="1063"/>
      <c r="CVB72" s="1063"/>
      <c r="CVC72" s="1063"/>
      <c r="CVD72" s="1063"/>
      <c r="CVE72" s="1063"/>
      <c r="CVF72" s="527"/>
      <c r="CVG72" s="1062"/>
      <c r="CVH72" s="1063"/>
      <c r="CVI72" s="1063"/>
      <c r="CVJ72" s="1063"/>
      <c r="CVK72" s="1063"/>
      <c r="CVL72" s="1063"/>
      <c r="CVM72" s="527"/>
      <c r="CVN72" s="1062"/>
      <c r="CVO72" s="1063"/>
      <c r="CVP72" s="1063"/>
      <c r="CVQ72" s="1063"/>
      <c r="CVR72" s="1063"/>
      <c r="CVS72" s="1063"/>
      <c r="CVT72" s="527"/>
      <c r="CVU72" s="1062"/>
      <c r="CVV72" s="1063"/>
      <c r="CVW72" s="1063"/>
      <c r="CVX72" s="1063"/>
      <c r="CVY72" s="1063"/>
      <c r="CVZ72" s="1063"/>
      <c r="CWA72" s="527"/>
      <c r="CWB72" s="1062"/>
      <c r="CWC72" s="1063"/>
      <c r="CWD72" s="1063"/>
      <c r="CWE72" s="1063"/>
      <c r="CWF72" s="1063"/>
      <c r="CWG72" s="1063"/>
      <c r="CWH72" s="527"/>
      <c r="CWI72" s="1062"/>
      <c r="CWJ72" s="1063"/>
      <c r="CWK72" s="1063"/>
      <c r="CWL72" s="1063"/>
      <c r="CWM72" s="1063"/>
      <c r="CWN72" s="1063"/>
      <c r="CWO72" s="527"/>
      <c r="CWP72" s="1062"/>
      <c r="CWQ72" s="1063"/>
      <c r="CWR72" s="1063"/>
      <c r="CWS72" s="1063"/>
      <c r="CWT72" s="1063"/>
      <c r="CWU72" s="1063"/>
      <c r="CWV72" s="527"/>
      <c r="CWW72" s="1062"/>
      <c r="CWX72" s="1063"/>
      <c r="CWY72" s="1063"/>
      <c r="CWZ72" s="1063"/>
      <c r="CXA72" s="1063"/>
      <c r="CXB72" s="1063"/>
      <c r="CXC72" s="527"/>
      <c r="CXD72" s="1062"/>
      <c r="CXE72" s="1063"/>
      <c r="CXF72" s="1063"/>
      <c r="CXG72" s="1063"/>
      <c r="CXH72" s="1063"/>
      <c r="CXI72" s="1063"/>
      <c r="CXJ72" s="527"/>
      <c r="CXK72" s="1062"/>
      <c r="CXL72" s="1063"/>
      <c r="CXM72" s="1063"/>
      <c r="CXN72" s="1063"/>
      <c r="CXO72" s="1063"/>
      <c r="CXP72" s="1063"/>
      <c r="CXQ72" s="527"/>
      <c r="CXR72" s="1062"/>
      <c r="CXS72" s="1063"/>
      <c r="CXT72" s="1063"/>
      <c r="CXU72" s="1063"/>
      <c r="CXV72" s="1063"/>
      <c r="CXW72" s="1063"/>
      <c r="CXX72" s="527"/>
      <c r="CXY72" s="1062"/>
      <c r="CXZ72" s="1063"/>
      <c r="CYA72" s="1063"/>
      <c r="CYB72" s="1063"/>
      <c r="CYC72" s="1063"/>
      <c r="CYD72" s="1063"/>
      <c r="CYE72" s="527"/>
      <c r="CYF72" s="1062"/>
      <c r="CYG72" s="1063"/>
      <c r="CYH72" s="1063"/>
      <c r="CYI72" s="1063"/>
      <c r="CYJ72" s="1063"/>
      <c r="CYK72" s="1063"/>
      <c r="CYL72" s="527"/>
      <c r="CYM72" s="1062"/>
      <c r="CYN72" s="1063"/>
      <c r="CYO72" s="1063"/>
      <c r="CYP72" s="1063"/>
      <c r="CYQ72" s="1063"/>
      <c r="CYR72" s="1063"/>
      <c r="CYS72" s="527"/>
      <c r="CYT72" s="1062"/>
      <c r="CYU72" s="1063"/>
      <c r="CYV72" s="1063"/>
      <c r="CYW72" s="1063"/>
      <c r="CYX72" s="1063"/>
      <c r="CYY72" s="1063"/>
      <c r="CYZ72" s="527"/>
      <c r="CZA72" s="1062"/>
      <c r="CZB72" s="1063"/>
      <c r="CZC72" s="1063"/>
      <c r="CZD72" s="1063"/>
      <c r="CZE72" s="1063"/>
      <c r="CZF72" s="1063"/>
      <c r="CZG72" s="527"/>
      <c r="CZH72" s="1062"/>
      <c r="CZI72" s="1063"/>
      <c r="CZJ72" s="1063"/>
      <c r="CZK72" s="1063"/>
      <c r="CZL72" s="1063"/>
      <c r="CZM72" s="1063"/>
      <c r="CZN72" s="527"/>
      <c r="CZO72" s="1062"/>
      <c r="CZP72" s="1063"/>
      <c r="CZQ72" s="1063"/>
      <c r="CZR72" s="1063"/>
      <c r="CZS72" s="1063"/>
      <c r="CZT72" s="1063"/>
      <c r="CZU72" s="527"/>
      <c r="CZV72" s="1062"/>
      <c r="CZW72" s="1063"/>
      <c r="CZX72" s="1063"/>
      <c r="CZY72" s="1063"/>
      <c r="CZZ72" s="1063"/>
      <c r="DAA72" s="1063"/>
      <c r="DAB72" s="527"/>
      <c r="DAC72" s="1062"/>
      <c r="DAD72" s="1063"/>
      <c r="DAE72" s="1063"/>
      <c r="DAF72" s="1063"/>
      <c r="DAG72" s="1063"/>
      <c r="DAH72" s="1063"/>
      <c r="DAI72" s="527"/>
      <c r="DAJ72" s="1062"/>
      <c r="DAK72" s="1063"/>
      <c r="DAL72" s="1063"/>
      <c r="DAM72" s="1063"/>
      <c r="DAN72" s="1063"/>
      <c r="DAO72" s="1063"/>
      <c r="DAP72" s="527"/>
      <c r="DAQ72" s="1062"/>
      <c r="DAR72" s="1063"/>
      <c r="DAS72" s="1063"/>
      <c r="DAT72" s="1063"/>
      <c r="DAU72" s="1063"/>
      <c r="DAV72" s="1063"/>
      <c r="DAW72" s="527"/>
      <c r="DAX72" s="1062"/>
      <c r="DAY72" s="1063"/>
      <c r="DAZ72" s="1063"/>
      <c r="DBA72" s="1063"/>
      <c r="DBB72" s="1063"/>
      <c r="DBC72" s="1063"/>
      <c r="DBD72" s="527"/>
      <c r="DBE72" s="1062"/>
      <c r="DBF72" s="1063"/>
      <c r="DBG72" s="1063"/>
      <c r="DBH72" s="1063"/>
      <c r="DBI72" s="1063"/>
      <c r="DBJ72" s="1063"/>
      <c r="DBK72" s="527"/>
      <c r="DBL72" s="1062"/>
      <c r="DBM72" s="1063"/>
      <c r="DBN72" s="1063"/>
      <c r="DBO72" s="1063"/>
      <c r="DBP72" s="1063"/>
      <c r="DBQ72" s="1063"/>
      <c r="DBR72" s="527"/>
      <c r="DBS72" s="1062"/>
      <c r="DBT72" s="1063"/>
      <c r="DBU72" s="1063"/>
      <c r="DBV72" s="1063"/>
      <c r="DBW72" s="1063"/>
      <c r="DBX72" s="1063"/>
      <c r="DBY72" s="527"/>
      <c r="DBZ72" s="1062"/>
      <c r="DCA72" s="1063"/>
      <c r="DCB72" s="1063"/>
      <c r="DCC72" s="1063"/>
      <c r="DCD72" s="1063"/>
      <c r="DCE72" s="1063"/>
      <c r="DCF72" s="527"/>
      <c r="DCG72" s="1062"/>
      <c r="DCH72" s="1063"/>
      <c r="DCI72" s="1063"/>
      <c r="DCJ72" s="1063"/>
      <c r="DCK72" s="1063"/>
      <c r="DCL72" s="1063"/>
      <c r="DCM72" s="527"/>
      <c r="DCN72" s="1062"/>
      <c r="DCO72" s="1063"/>
      <c r="DCP72" s="1063"/>
      <c r="DCQ72" s="1063"/>
      <c r="DCR72" s="1063"/>
      <c r="DCS72" s="1063"/>
      <c r="DCT72" s="527"/>
      <c r="DCU72" s="1062"/>
      <c r="DCV72" s="1063"/>
      <c r="DCW72" s="1063"/>
      <c r="DCX72" s="1063"/>
      <c r="DCY72" s="1063"/>
      <c r="DCZ72" s="1063"/>
      <c r="DDA72" s="527"/>
      <c r="DDB72" s="1062"/>
      <c r="DDC72" s="1063"/>
      <c r="DDD72" s="1063"/>
      <c r="DDE72" s="1063"/>
      <c r="DDF72" s="1063"/>
      <c r="DDG72" s="1063"/>
      <c r="DDH72" s="527"/>
      <c r="DDI72" s="1062"/>
      <c r="DDJ72" s="1063"/>
      <c r="DDK72" s="1063"/>
      <c r="DDL72" s="1063"/>
      <c r="DDM72" s="1063"/>
      <c r="DDN72" s="1063"/>
      <c r="DDO72" s="527"/>
      <c r="DDP72" s="1062"/>
      <c r="DDQ72" s="1063"/>
      <c r="DDR72" s="1063"/>
      <c r="DDS72" s="1063"/>
      <c r="DDT72" s="1063"/>
      <c r="DDU72" s="1063"/>
      <c r="DDV72" s="527"/>
      <c r="DDW72" s="1062"/>
      <c r="DDX72" s="1063"/>
      <c r="DDY72" s="1063"/>
      <c r="DDZ72" s="1063"/>
      <c r="DEA72" s="1063"/>
      <c r="DEB72" s="1063"/>
      <c r="DEC72" s="527"/>
      <c r="DED72" s="1062"/>
      <c r="DEE72" s="1063"/>
      <c r="DEF72" s="1063"/>
      <c r="DEG72" s="1063"/>
      <c r="DEH72" s="1063"/>
      <c r="DEI72" s="1063"/>
      <c r="DEJ72" s="527"/>
      <c r="DEK72" s="1062"/>
      <c r="DEL72" s="1063"/>
      <c r="DEM72" s="1063"/>
      <c r="DEN72" s="1063"/>
      <c r="DEO72" s="1063"/>
      <c r="DEP72" s="1063"/>
      <c r="DEQ72" s="527"/>
      <c r="DER72" s="1062"/>
      <c r="DES72" s="1063"/>
      <c r="DET72" s="1063"/>
      <c r="DEU72" s="1063"/>
      <c r="DEV72" s="1063"/>
      <c r="DEW72" s="1063"/>
      <c r="DEX72" s="527"/>
      <c r="DEY72" s="1062"/>
      <c r="DEZ72" s="1063"/>
      <c r="DFA72" s="1063"/>
      <c r="DFB72" s="1063"/>
      <c r="DFC72" s="1063"/>
      <c r="DFD72" s="1063"/>
      <c r="DFE72" s="527"/>
      <c r="DFF72" s="1062"/>
      <c r="DFG72" s="1063"/>
      <c r="DFH72" s="1063"/>
      <c r="DFI72" s="1063"/>
      <c r="DFJ72" s="1063"/>
      <c r="DFK72" s="1063"/>
      <c r="DFL72" s="527"/>
      <c r="DFM72" s="1062"/>
      <c r="DFN72" s="1063"/>
      <c r="DFO72" s="1063"/>
      <c r="DFP72" s="1063"/>
      <c r="DFQ72" s="1063"/>
      <c r="DFR72" s="1063"/>
      <c r="DFS72" s="527"/>
      <c r="DFT72" s="1062"/>
      <c r="DFU72" s="1063"/>
      <c r="DFV72" s="1063"/>
      <c r="DFW72" s="1063"/>
      <c r="DFX72" s="1063"/>
      <c r="DFY72" s="1063"/>
      <c r="DFZ72" s="527"/>
      <c r="DGA72" s="1062"/>
      <c r="DGB72" s="1063"/>
      <c r="DGC72" s="1063"/>
      <c r="DGD72" s="1063"/>
      <c r="DGE72" s="1063"/>
      <c r="DGF72" s="1063"/>
      <c r="DGG72" s="527"/>
      <c r="DGH72" s="1062"/>
      <c r="DGI72" s="1063"/>
      <c r="DGJ72" s="1063"/>
      <c r="DGK72" s="1063"/>
      <c r="DGL72" s="1063"/>
      <c r="DGM72" s="1063"/>
      <c r="DGN72" s="527"/>
      <c r="DGO72" s="1062"/>
      <c r="DGP72" s="1063"/>
      <c r="DGQ72" s="1063"/>
      <c r="DGR72" s="1063"/>
      <c r="DGS72" s="1063"/>
      <c r="DGT72" s="1063"/>
      <c r="DGU72" s="527"/>
      <c r="DGV72" s="1062"/>
      <c r="DGW72" s="1063"/>
      <c r="DGX72" s="1063"/>
      <c r="DGY72" s="1063"/>
      <c r="DGZ72" s="1063"/>
      <c r="DHA72" s="1063"/>
      <c r="DHB72" s="527"/>
      <c r="DHC72" s="1062"/>
      <c r="DHD72" s="1063"/>
      <c r="DHE72" s="1063"/>
      <c r="DHF72" s="1063"/>
      <c r="DHG72" s="1063"/>
      <c r="DHH72" s="1063"/>
      <c r="DHI72" s="527"/>
      <c r="DHJ72" s="1062"/>
      <c r="DHK72" s="1063"/>
      <c r="DHL72" s="1063"/>
      <c r="DHM72" s="1063"/>
      <c r="DHN72" s="1063"/>
      <c r="DHO72" s="1063"/>
      <c r="DHP72" s="527"/>
      <c r="DHQ72" s="1062"/>
      <c r="DHR72" s="1063"/>
      <c r="DHS72" s="1063"/>
      <c r="DHT72" s="1063"/>
      <c r="DHU72" s="1063"/>
      <c r="DHV72" s="1063"/>
      <c r="DHW72" s="527"/>
      <c r="DHX72" s="1062"/>
      <c r="DHY72" s="1063"/>
      <c r="DHZ72" s="1063"/>
      <c r="DIA72" s="1063"/>
      <c r="DIB72" s="1063"/>
      <c r="DIC72" s="1063"/>
      <c r="DID72" s="527"/>
      <c r="DIE72" s="1062"/>
      <c r="DIF72" s="1063"/>
      <c r="DIG72" s="1063"/>
      <c r="DIH72" s="1063"/>
      <c r="DII72" s="1063"/>
      <c r="DIJ72" s="1063"/>
      <c r="DIK72" s="527"/>
      <c r="DIL72" s="1062"/>
      <c r="DIM72" s="1063"/>
      <c r="DIN72" s="1063"/>
      <c r="DIO72" s="1063"/>
      <c r="DIP72" s="1063"/>
      <c r="DIQ72" s="1063"/>
      <c r="DIR72" s="527"/>
      <c r="DIS72" s="1062"/>
      <c r="DIT72" s="1063"/>
      <c r="DIU72" s="1063"/>
      <c r="DIV72" s="1063"/>
      <c r="DIW72" s="1063"/>
      <c r="DIX72" s="1063"/>
      <c r="DIY72" s="527"/>
      <c r="DIZ72" s="1062"/>
      <c r="DJA72" s="1063"/>
      <c r="DJB72" s="1063"/>
      <c r="DJC72" s="1063"/>
      <c r="DJD72" s="1063"/>
      <c r="DJE72" s="1063"/>
      <c r="DJF72" s="527"/>
      <c r="DJG72" s="1062"/>
      <c r="DJH72" s="1063"/>
      <c r="DJI72" s="1063"/>
      <c r="DJJ72" s="1063"/>
      <c r="DJK72" s="1063"/>
      <c r="DJL72" s="1063"/>
      <c r="DJM72" s="527"/>
      <c r="DJN72" s="1062"/>
      <c r="DJO72" s="1063"/>
      <c r="DJP72" s="1063"/>
      <c r="DJQ72" s="1063"/>
      <c r="DJR72" s="1063"/>
      <c r="DJS72" s="1063"/>
      <c r="DJT72" s="527"/>
      <c r="DJU72" s="1062"/>
      <c r="DJV72" s="1063"/>
      <c r="DJW72" s="1063"/>
      <c r="DJX72" s="1063"/>
      <c r="DJY72" s="1063"/>
      <c r="DJZ72" s="1063"/>
      <c r="DKA72" s="527"/>
      <c r="DKB72" s="1062"/>
      <c r="DKC72" s="1063"/>
      <c r="DKD72" s="1063"/>
      <c r="DKE72" s="1063"/>
      <c r="DKF72" s="1063"/>
      <c r="DKG72" s="1063"/>
      <c r="DKH72" s="527"/>
      <c r="DKI72" s="1062"/>
      <c r="DKJ72" s="1063"/>
      <c r="DKK72" s="1063"/>
      <c r="DKL72" s="1063"/>
      <c r="DKM72" s="1063"/>
      <c r="DKN72" s="1063"/>
      <c r="DKO72" s="527"/>
      <c r="DKP72" s="1062"/>
      <c r="DKQ72" s="1063"/>
      <c r="DKR72" s="1063"/>
      <c r="DKS72" s="1063"/>
      <c r="DKT72" s="1063"/>
      <c r="DKU72" s="1063"/>
      <c r="DKV72" s="527"/>
      <c r="DKW72" s="1062"/>
      <c r="DKX72" s="1063"/>
      <c r="DKY72" s="1063"/>
      <c r="DKZ72" s="1063"/>
      <c r="DLA72" s="1063"/>
      <c r="DLB72" s="1063"/>
      <c r="DLC72" s="527"/>
      <c r="DLD72" s="1062"/>
      <c r="DLE72" s="1063"/>
      <c r="DLF72" s="1063"/>
      <c r="DLG72" s="1063"/>
      <c r="DLH72" s="1063"/>
      <c r="DLI72" s="1063"/>
      <c r="DLJ72" s="527"/>
      <c r="DLK72" s="1062"/>
      <c r="DLL72" s="1063"/>
      <c r="DLM72" s="1063"/>
      <c r="DLN72" s="1063"/>
      <c r="DLO72" s="1063"/>
      <c r="DLP72" s="1063"/>
      <c r="DLQ72" s="527"/>
      <c r="DLR72" s="1062"/>
      <c r="DLS72" s="1063"/>
      <c r="DLT72" s="1063"/>
      <c r="DLU72" s="1063"/>
      <c r="DLV72" s="1063"/>
      <c r="DLW72" s="1063"/>
      <c r="DLX72" s="527"/>
      <c r="DLY72" s="1062"/>
      <c r="DLZ72" s="1063"/>
      <c r="DMA72" s="1063"/>
      <c r="DMB72" s="1063"/>
      <c r="DMC72" s="1063"/>
      <c r="DMD72" s="1063"/>
      <c r="DME72" s="527"/>
      <c r="DMF72" s="1062"/>
      <c r="DMG72" s="1063"/>
      <c r="DMH72" s="1063"/>
      <c r="DMI72" s="1063"/>
      <c r="DMJ72" s="1063"/>
      <c r="DMK72" s="1063"/>
      <c r="DML72" s="527"/>
      <c r="DMM72" s="1062"/>
      <c r="DMN72" s="1063"/>
      <c r="DMO72" s="1063"/>
      <c r="DMP72" s="1063"/>
      <c r="DMQ72" s="1063"/>
      <c r="DMR72" s="1063"/>
      <c r="DMS72" s="527"/>
      <c r="DMT72" s="1062"/>
      <c r="DMU72" s="1063"/>
      <c r="DMV72" s="1063"/>
      <c r="DMW72" s="1063"/>
      <c r="DMX72" s="1063"/>
      <c r="DMY72" s="1063"/>
      <c r="DMZ72" s="527"/>
      <c r="DNA72" s="1062"/>
      <c r="DNB72" s="1063"/>
      <c r="DNC72" s="1063"/>
      <c r="DND72" s="1063"/>
      <c r="DNE72" s="1063"/>
      <c r="DNF72" s="1063"/>
      <c r="DNG72" s="527"/>
      <c r="DNH72" s="1062"/>
      <c r="DNI72" s="1063"/>
      <c r="DNJ72" s="1063"/>
      <c r="DNK72" s="1063"/>
      <c r="DNL72" s="1063"/>
      <c r="DNM72" s="1063"/>
      <c r="DNN72" s="527"/>
      <c r="DNO72" s="1062"/>
      <c r="DNP72" s="1063"/>
      <c r="DNQ72" s="1063"/>
      <c r="DNR72" s="1063"/>
      <c r="DNS72" s="1063"/>
      <c r="DNT72" s="1063"/>
      <c r="DNU72" s="527"/>
      <c r="DNV72" s="1062"/>
      <c r="DNW72" s="1063"/>
      <c r="DNX72" s="1063"/>
      <c r="DNY72" s="1063"/>
      <c r="DNZ72" s="1063"/>
      <c r="DOA72" s="1063"/>
      <c r="DOB72" s="527"/>
      <c r="DOC72" s="1062"/>
      <c r="DOD72" s="1063"/>
      <c r="DOE72" s="1063"/>
      <c r="DOF72" s="1063"/>
      <c r="DOG72" s="1063"/>
      <c r="DOH72" s="1063"/>
      <c r="DOI72" s="527"/>
      <c r="DOJ72" s="1062"/>
      <c r="DOK72" s="1063"/>
      <c r="DOL72" s="1063"/>
      <c r="DOM72" s="1063"/>
      <c r="DON72" s="1063"/>
      <c r="DOO72" s="1063"/>
      <c r="DOP72" s="527"/>
      <c r="DOQ72" s="1062"/>
      <c r="DOR72" s="1063"/>
      <c r="DOS72" s="1063"/>
      <c r="DOT72" s="1063"/>
      <c r="DOU72" s="1063"/>
      <c r="DOV72" s="1063"/>
      <c r="DOW72" s="527"/>
      <c r="DOX72" s="1062"/>
      <c r="DOY72" s="1063"/>
      <c r="DOZ72" s="1063"/>
      <c r="DPA72" s="1063"/>
      <c r="DPB72" s="1063"/>
      <c r="DPC72" s="1063"/>
      <c r="DPD72" s="527"/>
      <c r="DPE72" s="1062"/>
      <c r="DPF72" s="1063"/>
      <c r="DPG72" s="1063"/>
      <c r="DPH72" s="1063"/>
      <c r="DPI72" s="1063"/>
      <c r="DPJ72" s="1063"/>
      <c r="DPK72" s="527"/>
      <c r="DPL72" s="1062"/>
      <c r="DPM72" s="1063"/>
      <c r="DPN72" s="1063"/>
      <c r="DPO72" s="1063"/>
      <c r="DPP72" s="1063"/>
      <c r="DPQ72" s="1063"/>
      <c r="DPR72" s="527"/>
      <c r="DPS72" s="1062"/>
      <c r="DPT72" s="1063"/>
      <c r="DPU72" s="1063"/>
      <c r="DPV72" s="1063"/>
      <c r="DPW72" s="1063"/>
      <c r="DPX72" s="1063"/>
      <c r="DPY72" s="527"/>
      <c r="DPZ72" s="1062"/>
      <c r="DQA72" s="1063"/>
      <c r="DQB72" s="1063"/>
      <c r="DQC72" s="1063"/>
      <c r="DQD72" s="1063"/>
      <c r="DQE72" s="1063"/>
      <c r="DQF72" s="527"/>
      <c r="DQG72" s="1062"/>
      <c r="DQH72" s="1063"/>
      <c r="DQI72" s="1063"/>
      <c r="DQJ72" s="1063"/>
      <c r="DQK72" s="1063"/>
      <c r="DQL72" s="1063"/>
      <c r="DQM72" s="527"/>
      <c r="DQN72" s="1062"/>
      <c r="DQO72" s="1063"/>
      <c r="DQP72" s="1063"/>
      <c r="DQQ72" s="1063"/>
      <c r="DQR72" s="1063"/>
      <c r="DQS72" s="1063"/>
      <c r="DQT72" s="527"/>
      <c r="DQU72" s="1062"/>
      <c r="DQV72" s="1063"/>
      <c r="DQW72" s="1063"/>
      <c r="DQX72" s="1063"/>
      <c r="DQY72" s="1063"/>
      <c r="DQZ72" s="1063"/>
      <c r="DRA72" s="527"/>
      <c r="DRB72" s="1062"/>
      <c r="DRC72" s="1063"/>
      <c r="DRD72" s="1063"/>
      <c r="DRE72" s="1063"/>
      <c r="DRF72" s="1063"/>
      <c r="DRG72" s="1063"/>
      <c r="DRH72" s="527"/>
      <c r="DRI72" s="1062"/>
      <c r="DRJ72" s="1063"/>
      <c r="DRK72" s="1063"/>
      <c r="DRL72" s="1063"/>
      <c r="DRM72" s="1063"/>
      <c r="DRN72" s="1063"/>
      <c r="DRO72" s="527"/>
      <c r="DRP72" s="1062"/>
      <c r="DRQ72" s="1063"/>
      <c r="DRR72" s="1063"/>
      <c r="DRS72" s="1063"/>
      <c r="DRT72" s="1063"/>
      <c r="DRU72" s="1063"/>
      <c r="DRV72" s="527"/>
      <c r="DRW72" s="1062"/>
      <c r="DRX72" s="1063"/>
      <c r="DRY72" s="1063"/>
      <c r="DRZ72" s="1063"/>
      <c r="DSA72" s="1063"/>
      <c r="DSB72" s="1063"/>
      <c r="DSC72" s="527"/>
      <c r="DSD72" s="1062"/>
      <c r="DSE72" s="1063"/>
      <c r="DSF72" s="1063"/>
      <c r="DSG72" s="1063"/>
      <c r="DSH72" s="1063"/>
      <c r="DSI72" s="1063"/>
      <c r="DSJ72" s="527"/>
      <c r="DSK72" s="1062"/>
      <c r="DSL72" s="1063"/>
      <c r="DSM72" s="1063"/>
      <c r="DSN72" s="1063"/>
      <c r="DSO72" s="1063"/>
      <c r="DSP72" s="1063"/>
      <c r="DSQ72" s="527"/>
      <c r="DSR72" s="1062"/>
      <c r="DSS72" s="1063"/>
      <c r="DST72" s="1063"/>
      <c r="DSU72" s="1063"/>
      <c r="DSV72" s="1063"/>
      <c r="DSW72" s="1063"/>
      <c r="DSX72" s="527"/>
      <c r="DSY72" s="1062"/>
      <c r="DSZ72" s="1063"/>
      <c r="DTA72" s="1063"/>
      <c r="DTB72" s="1063"/>
      <c r="DTC72" s="1063"/>
      <c r="DTD72" s="1063"/>
      <c r="DTE72" s="527"/>
      <c r="DTF72" s="1062"/>
      <c r="DTG72" s="1063"/>
      <c r="DTH72" s="1063"/>
      <c r="DTI72" s="1063"/>
      <c r="DTJ72" s="1063"/>
      <c r="DTK72" s="1063"/>
      <c r="DTL72" s="527"/>
      <c r="DTM72" s="1062"/>
      <c r="DTN72" s="1063"/>
      <c r="DTO72" s="1063"/>
      <c r="DTP72" s="1063"/>
      <c r="DTQ72" s="1063"/>
      <c r="DTR72" s="1063"/>
      <c r="DTS72" s="527"/>
      <c r="DTT72" s="1062"/>
      <c r="DTU72" s="1063"/>
      <c r="DTV72" s="1063"/>
      <c r="DTW72" s="1063"/>
      <c r="DTX72" s="1063"/>
      <c r="DTY72" s="1063"/>
      <c r="DTZ72" s="527"/>
      <c r="DUA72" s="1062"/>
      <c r="DUB72" s="1063"/>
      <c r="DUC72" s="1063"/>
      <c r="DUD72" s="1063"/>
      <c r="DUE72" s="1063"/>
      <c r="DUF72" s="1063"/>
      <c r="DUG72" s="527"/>
      <c r="DUH72" s="1062"/>
      <c r="DUI72" s="1063"/>
      <c r="DUJ72" s="1063"/>
      <c r="DUK72" s="1063"/>
      <c r="DUL72" s="1063"/>
      <c r="DUM72" s="1063"/>
      <c r="DUN72" s="527"/>
      <c r="DUO72" s="1062"/>
      <c r="DUP72" s="1063"/>
      <c r="DUQ72" s="1063"/>
      <c r="DUR72" s="1063"/>
      <c r="DUS72" s="1063"/>
      <c r="DUT72" s="1063"/>
      <c r="DUU72" s="527"/>
      <c r="DUV72" s="1062"/>
      <c r="DUW72" s="1063"/>
      <c r="DUX72" s="1063"/>
      <c r="DUY72" s="1063"/>
      <c r="DUZ72" s="1063"/>
      <c r="DVA72" s="1063"/>
      <c r="DVB72" s="527"/>
      <c r="DVC72" s="1062"/>
      <c r="DVD72" s="1063"/>
      <c r="DVE72" s="1063"/>
      <c r="DVF72" s="1063"/>
      <c r="DVG72" s="1063"/>
      <c r="DVH72" s="1063"/>
      <c r="DVI72" s="527"/>
      <c r="DVJ72" s="1062"/>
      <c r="DVK72" s="1063"/>
      <c r="DVL72" s="1063"/>
      <c r="DVM72" s="1063"/>
      <c r="DVN72" s="1063"/>
      <c r="DVO72" s="1063"/>
      <c r="DVP72" s="527"/>
      <c r="DVQ72" s="1062"/>
      <c r="DVR72" s="1063"/>
      <c r="DVS72" s="1063"/>
      <c r="DVT72" s="1063"/>
      <c r="DVU72" s="1063"/>
      <c r="DVV72" s="1063"/>
      <c r="DVW72" s="527"/>
      <c r="DVX72" s="1062"/>
      <c r="DVY72" s="1063"/>
      <c r="DVZ72" s="1063"/>
      <c r="DWA72" s="1063"/>
      <c r="DWB72" s="1063"/>
      <c r="DWC72" s="1063"/>
      <c r="DWD72" s="527"/>
      <c r="DWE72" s="1062"/>
      <c r="DWF72" s="1063"/>
      <c r="DWG72" s="1063"/>
      <c r="DWH72" s="1063"/>
      <c r="DWI72" s="1063"/>
      <c r="DWJ72" s="1063"/>
      <c r="DWK72" s="527"/>
      <c r="DWL72" s="1062"/>
      <c r="DWM72" s="1063"/>
      <c r="DWN72" s="1063"/>
      <c r="DWO72" s="1063"/>
      <c r="DWP72" s="1063"/>
      <c r="DWQ72" s="1063"/>
      <c r="DWR72" s="527"/>
      <c r="DWS72" s="1062"/>
      <c r="DWT72" s="1063"/>
      <c r="DWU72" s="1063"/>
      <c r="DWV72" s="1063"/>
      <c r="DWW72" s="1063"/>
      <c r="DWX72" s="1063"/>
      <c r="DWY72" s="527"/>
      <c r="DWZ72" s="1062"/>
      <c r="DXA72" s="1063"/>
      <c r="DXB72" s="1063"/>
      <c r="DXC72" s="1063"/>
      <c r="DXD72" s="1063"/>
      <c r="DXE72" s="1063"/>
      <c r="DXF72" s="527"/>
      <c r="DXG72" s="1062"/>
      <c r="DXH72" s="1063"/>
      <c r="DXI72" s="1063"/>
      <c r="DXJ72" s="1063"/>
      <c r="DXK72" s="1063"/>
      <c r="DXL72" s="1063"/>
      <c r="DXM72" s="527"/>
      <c r="DXN72" s="1062"/>
      <c r="DXO72" s="1063"/>
      <c r="DXP72" s="1063"/>
      <c r="DXQ72" s="1063"/>
      <c r="DXR72" s="1063"/>
      <c r="DXS72" s="1063"/>
      <c r="DXT72" s="527"/>
      <c r="DXU72" s="1062"/>
      <c r="DXV72" s="1063"/>
      <c r="DXW72" s="1063"/>
      <c r="DXX72" s="1063"/>
      <c r="DXY72" s="1063"/>
      <c r="DXZ72" s="1063"/>
      <c r="DYA72" s="527"/>
      <c r="DYB72" s="1062"/>
      <c r="DYC72" s="1063"/>
      <c r="DYD72" s="1063"/>
      <c r="DYE72" s="1063"/>
      <c r="DYF72" s="1063"/>
      <c r="DYG72" s="1063"/>
      <c r="DYH72" s="527"/>
      <c r="DYI72" s="1062"/>
      <c r="DYJ72" s="1063"/>
      <c r="DYK72" s="1063"/>
      <c r="DYL72" s="1063"/>
      <c r="DYM72" s="1063"/>
      <c r="DYN72" s="1063"/>
      <c r="DYO72" s="527"/>
      <c r="DYP72" s="1062"/>
      <c r="DYQ72" s="1063"/>
      <c r="DYR72" s="1063"/>
      <c r="DYS72" s="1063"/>
      <c r="DYT72" s="1063"/>
      <c r="DYU72" s="1063"/>
      <c r="DYV72" s="527"/>
      <c r="DYW72" s="1062"/>
      <c r="DYX72" s="1063"/>
      <c r="DYY72" s="1063"/>
      <c r="DYZ72" s="1063"/>
      <c r="DZA72" s="1063"/>
      <c r="DZB72" s="1063"/>
      <c r="DZC72" s="527"/>
      <c r="DZD72" s="1062"/>
      <c r="DZE72" s="1063"/>
      <c r="DZF72" s="1063"/>
      <c r="DZG72" s="1063"/>
      <c r="DZH72" s="1063"/>
      <c r="DZI72" s="1063"/>
      <c r="DZJ72" s="527"/>
      <c r="DZK72" s="1062"/>
      <c r="DZL72" s="1063"/>
      <c r="DZM72" s="1063"/>
      <c r="DZN72" s="1063"/>
      <c r="DZO72" s="1063"/>
      <c r="DZP72" s="1063"/>
      <c r="DZQ72" s="527"/>
      <c r="DZR72" s="1062"/>
      <c r="DZS72" s="1063"/>
      <c r="DZT72" s="1063"/>
      <c r="DZU72" s="1063"/>
      <c r="DZV72" s="1063"/>
      <c r="DZW72" s="1063"/>
      <c r="DZX72" s="527"/>
      <c r="DZY72" s="1062"/>
      <c r="DZZ72" s="1063"/>
      <c r="EAA72" s="1063"/>
      <c r="EAB72" s="1063"/>
      <c r="EAC72" s="1063"/>
      <c r="EAD72" s="1063"/>
      <c r="EAE72" s="527"/>
      <c r="EAF72" s="1062"/>
      <c r="EAG72" s="1063"/>
      <c r="EAH72" s="1063"/>
      <c r="EAI72" s="1063"/>
      <c r="EAJ72" s="1063"/>
      <c r="EAK72" s="1063"/>
      <c r="EAL72" s="527"/>
      <c r="EAM72" s="1062"/>
      <c r="EAN72" s="1063"/>
      <c r="EAO72" s="1063"/>
      <c r="EAP72" s="1063"/>
      <c r="EAQ72" s="1063"/>
      <c r="EAR72" s="1063"/>
      <c r="EAS72" s="527"/>
      <c r="EAT72" s="1062"/>
      <c r="EAU72" s="1063"/>
      <c r="EAV72" s="1063"/>
      <c r="EAW72" s="1063"/>
      <c r="EAX72" s="1063"/>
      <c r="EAY72" s="1063"/>
      <c r="EAZ72" s="527"/>
      <c r="EBA72" s="1062"/>
      <c r="EBB72" s="1063"/>
      <c r="EBC72" s="1063"/>
      <c r="EBD72" s="1063"/>
      <c r="EBE72" s="1063"/>
      <c r="EBF72" s="1063"/>
      <c r="EBG72" s="527"/>
      <c r="EBH72" s="1062"/>
      <c r="EBI72" s="1063"/>
      <c r="EBJ72" s="1063"/>
      <c r="EBK72" s="1063"/>
      <c r="EBL72" s="1063"/>
      <c r="EBM72" s="1063"/>
      <c r="EBN72" s="527"/>
      <c r="EBO72" s="1062"/>
      <c r="EBP72" s="1063"/>
      <c r="EBQ72" s="1063"/>
      <c r="EBR72" s="1063"/>
      <c r="EBS72" s="1063"/>
      <c r="EBT72" s="1063"/>
      <c r="EBU72" s="527"/>
      <c r="EBV72" s="1062"/>
      <c r="EBW72" s="1063"/>
      <c r="EBX72" s="1063"/>
      <c r="EBY72" s="1063"/>
      <c r="EBZ72" s="1063"/>
      <c r="ECA72" s="1063"/>
      <c r="ECB72" s="527"/>
      <c r="ECC72" s="1062"/>
      <c r="ECD72" s="1063"/>
      <c r="ECE72" s="1063"/>
      <c r="ECF72" s="1063"/>
      <c r="ECG72" s="1063"/>
      <c r="ECH72" s="1063"/>
      <c r="ECI72" s="527"/>
      <c r="ECJ72" s="1062"/>
      <c r="ECK72" s="1063"/>
      <c r="ECL72" s="1063"/>
      <c r="ECM72" s="1063"/>
      <c r="ECN72" s="1063"/>
      <c r="ECO72" s="1063"/>
      <c r="ECP72" s="527"/>
      <c r="ECQ72" s="1062"/>
      <c r="ECR72" s="1063"/>
      <c r="ECS72" s="1063"/>
      <c r="ECT72" s="1063"/>
      <c r="ECU72" s="1063"/>
      <c r="ECV72" s="1063"/>
      <c r="ECW72" s="527"/>
      <c r="ECX72" s="1062"/>
      <c r="ECY72" s="1063"/>
      <c r="ECZ72" s="1063"/>
      <c r="EDA72" s="1063"/>
      <c r="EDB72" s="1063"/>
      <c r="EDC72" s="1063"/>
      <c r="EDD72" s="527"/>
      <c r="EDE72" s="1062"/>
      <c r="EDF72" s="1063"/>
      <c r="EDG72" s="1063"/>
      <c r="EDH72" s="1063"/>
      <c r="EDI72" s="1063"/>
      <c r="EDJ72" s="1063"/>
      <c r="EDK72" s="527"/>
      <c r="EDL72" s="1062"/>
      <c r="EDM72" s="1063"/>
      <c r="EDN72" s="1063"/>
      <c r="EDO72" s="1063"/>
      <c r="EDP72" s="1063"/>
      <c r="EDQ72" s="1063"/>
      <c r="EDR72" s="527"/>
      <c r="EDS72" s="1062"/>
      <c r="EDT72" s="1063"/>
      <c r="EDU72" s="1063"/>
      <c r="EDV72" s="1063"/>
      <c r="EDW72" s="1063"/>
      <c r="EDX72" s="1063"/>
      <c r="EDY72" s="527"/>
      <c r="EDZ72" s="1062"/>
      <c r="EEA72" s="1063"/>
      <c r="EEB72" s="1063"/>
      <c r="EEC72" s="1063"/>
      <c r="EED72" s="1063"/>
      <c r="EEE72" s="1063"/>
      <c r="EEF72" s="527"/>
      <c r="EEG72" s="1062"/>
      <c r="EEH72" s="1063"/>
      <c r="EEI72" s="1063"/>
      <c r="EEJ72" s="1063"/>
      <c r="EEK72" s="1063"/>
      <c r="EEL72" s="1063"/>
      <c r="EEM72" s="527"/>
      <c r="EEN72" s="1062"/>
      <c r="EEO72" s="1063"/>
      <c r="EEP72" s="1063"/>
      <c r="EEQ72" s="1063"/>
      <c r="EER72" s="1063"/>
      <c r="EES72" s="1063"/>
      <c r="EET72" s="527"/>
      <c r="EEU72" s="1062"/>
      <c r="EEV72" s="1063"/>
      <c r="EEW72" s="1063"/>
      <c r="EEX72" s="1063"/>
      <c r="EEY72" s="1063"/>
      <c r="EEZ72" s="1063"/>
      <c r="EFA72" s="527"/>
      <c r="EFB72" s="1062"/>
      <c r="EFC72" s="1063"/>
      <c r="EFD72" s="1063"/>
      <c r="EFE72" s="1063"/>
      <c r="EFF72" s="1063"/>
      <c r="EFG72" s="1063"/>
      <c r="EFH72" s="527"/>
      <c r="EFI72" s="1062"/>
      <c r="EFJ72" s="1063"/>
      <c r="EFK72" s="1063"/>
      <c r="EFL72" s="1063"/>
      <c r="EFM72" s="1063"/>
      <c r="EFN72" s="1063"/>
      <c r="EFO72" s="527"/>
      <c r="EFP72" s="1062"/>
      <c r="EFQ72" s="1063"/>
      <c r="EFR72" s="1063"/>
      <c r="EFS72" s="1063"/>
      <c r="EFT72" s="1063"/>
      <c r="EFU72" s="1063"/>
      <c r="EFV72" s="527"/>
      <c r="EFW72" s="1062"/>
      <c r="EFX72" s="1063"/>
      <c r="EFY72" s="1063"/>
      <c r="EFZ72" s="1063"/>
      <c r="EGA72" s="1063"/>
      <c r="EGB72" s="1063"/>
      <c r="EGC72" s="527"/>
      <c r="EGD72" s="1062"/>
      <c r="EGE72" s="1063"/>
      <c r="EGF72" s="1063"/>
      <c r="EGG72" s="1063"/>
      <c r="EGH72" s="1063"/>
      <c r="EGI72" s="1063"/>
      <c r="EGJ72" s="527"/>
      <c r="EGK72" s="1062"/>
      <c r="EGL72" s="1063"/>
      <c r="EGM72" s="1063"/>
      <c r="EGN72" s="1063"/>
      <c r="EGO72" s="1063"/>
      <c r="EGP72" s="1063"/>
      <c r="EGQ72" s="527"/>
      <c r="EGR72" s="1062"/>
      <c r="EGS72" s="1063"/>
      <c r="EGT72" s="1063"/>
      <c r="EGU72" s="1063"/>
      <c r="EGV72" s="1063"/>
      <c r="EGW72" s="1063"/>
      <c r="EGX72" s="527"/>
      <c r="EGY72" s="1062"/>
      <c r="EGZ72" s="1063"/>
      <c r="EHA72" s="1063"/>
      <c r="EHB72" s="1063"/>
      <c r="EHC72" s="1063"/>
      <c r="EHD72" s="1063"/>
      <c r="EHE72" s="527"/>
      <c r="EHF72" s="1062"/>
      <c r="EHG72" s="1063"/>
      <c r="EHH72" s="1063"/>
      <c r="EHI72" s="1063"/>
      <c r="EHJ72" s="1063"/>
      <c r="EHK72" s="1063"/>
      <c r="EHL72" s="527"/>
      <c r="EHM72" s="1062"/>
      <c r="EHN72" s="1063"/>
      <c r="EHO72" s="1063"/>
      <c r="EHP72" s="1063"/>
      <c r="EHQ72" s="1063"/>
      <c r="EHR72" s="1063"/>
      <c r="EHS72" s="527"/>
      <c r="EHT72" s="1062"/>
      <c r="EHU72" s="1063"/>
      <c r="EHV72" s="1063"/>
      <c r="EHW72" s="1063"/>
      <c r="EHX72" s="1063"/>
      <c r="EHY72" s="1063"/>
      <c r="EHZ72" s="527"/>
      <c r="EIA72" s="1062"/>
      <c r="EIB72" s="1063"/>
      <c r="EIC72" s="1063"/>
      <c r="EID72" s="1063"/>
      <c r="EIE72" s="1063"/>
      <c r="EIF72" s="1063"/>
      <c r="EIG72" s="527"/>
      <c r="EIH72" s="1062"/>
      <c r="EII72" s="1063"/>
      <c r="EIJ72" s="1063"/>
      <c r="EIK72" s="1063"/>
      <c r="EIL72" s="1063"/>
      <c r="EIM72" s="1063"/>
      <c r="EIN72" s="527"/>
      <c r="EIO72" s="1062"/>
      <c r="EIP72" s="1063"/>
      <c r="EIQ72" s="1063"/>
      <c r="EIR72" s="1063"/>
      <c r="EIS72" s="1063"/>
      <c r="EIT72" s="1063"/>
      <c r="EIU72" s="527"/>
      <c r="EIV72" s="1062"/>
      <c r="EIW72" s="1063"/>
      <c r="EIX72" s="1063"/>
      <c r="EIY72" s="1063"/>
      <c r="EIZ72" s="1063"/>
      <c r="EJA72" s="1063"/>
      <c r="EJB72" s="527"/>
      <c r="EJC72" s="1062"/>
      <c r="EJD72" s="1063"/>
      <c r="EJE72" s="1063"/>
      <c r="EJF72" s="1063"/>
      <c r="EJG72" s="1063"/>
      <c r="EJH72" s="1063"/>
      <c r="EJI72" s="527"/>
      <c r="EJJ72" s="1062"/>
      <c r="EJK72" s="1063"/>
      <c r="EJL72" s="1063"/>
      <c r="EJM72" s="1063"/>
      <c r="EJN72" s="1063"/>
      <c r="EJO72" s="1063"/>
      <c r="EJP72" s="527"/>
      <c r="EJQ72" s="1062"/>
      <c r="EJR72" s="1063"/>
      <c r="EJS72" s="1063"/>
      <c r="EJT72" s="1063"/>
      <c r="EJU72" s="1063"/>
      <c r="EJV72" s="1063"/>
      <c r="EJW72" s="527"/>
      <c r="EJX72" s="1062"/>
      <c r="EJY72" s="1063"/>
      <c r="EJZ72" s="1063"/>
      <c r="EKA72" s="1063"/>
      <c r="EKB72" s="1063"/>
      <c r="EKC72" s="1063"/>
      <c r="EKD72" s="527"/>
      <c r="EKE72" s="1062"/>
      <c r="EKF72" s="1063"/>
      <c r="EKG72" s="1063"/>
      <c r="EKH72" s="1063"/>
      <c r="EKI72" s="1063"/>
      <c r="EKJ72" s="1063"/>
      <c r="EKK72" s="527"/>
      <c r="EKL72" s="1062"/>
      <c r="EKM72" s="1063"/>
      <c r="EKN72" s="1063"/>
      <c r="EKO72" s="1063"/>
      <c r="EKP72" s="1063"/>
      <c r="EKQ72" s="1063"/>
      <c r="EKR72" s="527"/>
      <c r="EKS72" s="1062"/>
      <c r="EKT72" s="1063"/>
      <c r="EKU72" s="1063"/>
      <c r="EKV72" s="1063"/>
      <c r="EKW72" s="1063"/>
      <c r="EKX72" s="1063"/>
      <c r="EKY72" s="527"/>
      <c r="EKZ72" s="1062"/>
      <c r="ELA72" s="1063"/>
      <c r="ELB72" s="1063"/>
      <c r="ELC72" s="1063"/>
      <c r="ELD72" s="1063"/>
      <c r="ELE72" s="1063"/>
      <c r="ELF72" s="527"/>
      <c r="ELG72" s="1062"/>
      <c r="ELH72" s="1063"/>
      <c r="ELI72" s="1063"/>
      <c r="ELJ72" s="1063"/>
      <c r="ELK72" s="1063"/>
      <c r="ELL72" s="1063"/>
      <c r="ELM72" s="527"/>
      <c r="ELN72" s="1062"/>
      <c r="ELO72" s="1063"/>
      <c r="ELP72" s="1063"/>
      <c r="ELQ72" s="1063"/>
      <c r="ELR72" s="1063"/>
      <c r="ELS72" s="1063"/>
      <c r="ELT72" s="527"/>
      <c r="ELU72" s="1062"/>
      <c r="ELV72" s="1063"/>
      <c r="ELW72" s="1063"/>
      <c r="ELX72" s="1063"/>
      <c r="ELY72" s="1063"/>
      <c r="ELZ72" s="1063"/>
      <c r="EMA72" s="527"/>
      <c r="EMB72" s="1062"/>
      <c r="EMC72" s="1063"/>
      <c r="EMD72" s="1063"/>
      <c r="EME72" s="1063"/>
      <c r="EMF72" s="1063"/>
      <c r="EMG72" s="1063"/>
      <c r="EMH72" s="527"/>
      <c r="EMI72" s="1062"/>
      <c r="EMJ72" s="1063"/>
      <c r="EMK72" s="1063"/>
      <c r="EML72" s="1063"/>
      <c r="EMM72" s="1063"/>
      <c r="EMN72" s="1063"/>
      <c r="EMO72" s="527"/>
      <c r="EMP72" s="1062"/>
      <c r="EMQ72" s="1063"/>
      <c r="EMR72" s="1063"/>
      <c r="EMS72" s="1063"/>
      <c r="EMT72" s="1063"/>
      <c r="EMU72" s="1063"/>
      <c r="EMV72" s="527"/>
      <c r="EMW72" s="1062"/>
      <c r="EMX72" s="1063"/>
      <c r="EMY72" s="1063"/>
      <c r="EMZ72" s="1063"/>
      <c r="ENA72" s="1063"/>
      <c r="ENB72" s="1063"/>
      <c r="ENC72" s="527"/>
      <c r="END72" s="1062"/>
      <c r="ENE72" s="1063"/>
      <c r="ENF72" s="1063"/>
      <c r="ENG72" s="1063"/>
      <c r="ENH72" s="1063"/>
      <c r="ENI72" s="1063"/>
      <c r="ENJ72" s="527"/>
      <c r="ENK72" s="1062"/>
      <c r="ENL72" s="1063"/>
      <c r="ENM72" s="1063"/>
      <c r="ENN72" s="1063"/>
      <c r="ENO72" s="1063"/>
      <c r="ENP72" s="1063"/>
      <c r="ENQ72" s="527"/>
      <c r="ENR72" s="1062"/>
      <c r="ENS72" s="1063"/>
      <c r="ENT72" s="1063"/>
      <c r="ENU72" s="1063"/>
      <c r="ENV72" s="1063"/>
      <c r="ENW72" s="1063"/>
      <c r="ENX72" s="527"/>
      <c r="ENY72" s="1062"/>
      <c r="ENZ72" s="1063"/>
      <c r="EOA72" s="1063"/>
      <c r="EOB72" s="1063"/>
      <c r="EOC72" s="1063"/>
      <c r="EOD72" s="1063"/>
      <c r="EOE72" s="527"/>
      <c r="EOF72" s="1062"/>
      <c r="EOG72" s="1063"/>
      <c r="EOH72" s="1063"/>
      <c r="EOI72" s="1063"/>
      <c r="EOJ72" s="1063"/>
      <c r="EOK72" s="1063"/>
      <c r="EOL72" s="527"/>
      <c r="EOM72" s="1062"/>
      <c r="EON72" s="1063"/>
      <c r="EOO72" s="1063"/>
      <c r="EOP72" s="1063"/>
      <c r="EOQ72" s="1063"/>
      <c r="EOR72" s="1063"/>
      <c r="EOS72" s="527"/>
      <c r="EOT72" s="1062"/>
      <c r="EOU72" s="1063"/>
      <c r="EOV72" s="1063"/>
      <c r="EOW72" s="1063"/>
      <c r="EOX72" s="1063"/>
      <c r="EOY72" s="1063"/>
      <c r="EOZ72" s="527"/>
      <c r="EPA72" s="1062"/>
      <c r="EPB72" s="1063"/>
      <c r="EPC72" s="1063"/>
      <c r="EPD72" s="1063"/>
      <c r="EPE72" s="1063"/>
      <c r="EPF72" s="1063"/>
      <c r="EPG72" s="527"/>
      <c r="EPH72" s="1062"/>
      <c r="EPI72" s="1063"/>
      <c r="EPJ72" s="1063"/>
      <c r="EPK72" s="1063"/>
      <c r="EPL72" s="1063"/>
      <c r="EPM72" s="1063"/>
      <c r="EPN72" s="527"/>
      <c r="EPO72" s="1062"/>
      <c r="EPP72" s="1063"/>
      <c r="EPQ72" s="1063"/>
      <c r="EPR72" s="1063"/>
      <c r="EPS72" s="1063"/>
      <c r="EPT72" s="1063"/>
      <c r="EPU72" s="527"/>
      <c r="EPV72" s="1062"/>
      <c r="EPW72" s="1063"/>
      <c r="EPX72" s="1063"/>
      <c r="EPY72" s="1063"/>
      <c r="EPZ72" s="1063"/>
      <c r="EQA72" s="1063"/>
      <c r="EQB72" s="527"/>
      <c r="EQC72" s="1062"/>
      <c r="EQD72" s="1063"/>
      <c r="EQE72" s="1063"/>
      <c r="EQF72" s="1063"/>
      <c r="EQG72" s="1063"/>
      <c r="EQH72" s="1063"/>
      <c r="EQI72" s="527"/>
      <c r="EQJ72" s="1062"/>
      <c r="EQK72" s="1063"/>
      <c r="EQL72" s="1063"/>
      <c r="EQM72" s="1063"/>
      <c r="EQN72" s="1063"/>
      <c r="EQO72" s="1063"/>
      <c r="EQP72" s="527"/>
      <c r="EQQ72" s="1062"/>
      <c r="EQR72" s="1063"/>
      <c r="EQS72" s="1063"/>
      <c r="EQT72" s="1063"/>
      <c r="EQU72" s="1063"/>
      <c r="EQV72" s="1063"/>
      <c r="EQW72" s="527"/>
      <c r="EQX72" s="1062"/>
      <c r="EQY72" s="1063"/>
      <c r="EQZ72" s="1063"/>
      <c r="ERA72" s="1063"/>
      <c r="ERB72" s="1063"/>
      <c r="ERC72" s="1063"/>
      <c r="ERD72" s="527"/>
      <c r="ERE72" s="1062"/>
      <c r="ERF72" s="1063"/>
      <c r="ERG72" s="1063"/>
      <c r="ERH72" s="1063"/>
      <c r="ERI72" s="1063"/>
      <c r="ERJ72" s="1063"/>
      <c r="ERK72" s="527"/>
      <c r="ERL72" s="1062"/>
      <c r="ERM72" s="1063"/>
      <c r="ERN72" s="1063"/>
      <c r="ERO72" s="1063"/>
      <c r="ERP72" s="1063"/>
      <c r="ERQ72" s="1063"/>
      <c r="ERR72" s="527"/>
      <c r="ERS72" s="1062"/>
      <c r="ERT72" s="1063"/>
      <c r="ERU72" s="1063"/>
      <c r="ERV72" s="1063"/>
      <c r="ERW72" s="1063"/>
      <c r="ERX72" s="1063"/>
      <c r="ERY72" s="527"/>
      <c r="ERZ72" s="1062"/>
      <c r="ESA72" s="1063"/>
      <c r="ESB72" s="1063"/>
      <c r="ESC72" s="1063"/>
      <c r="ESD72" s="1063"/>
      <c r="ESE72" s="1063"/>
      <c r="ESF72" s="527"/>
      <c r="ESG72" s="1062"/>
      <c r="ESH72" s="1063"/>
      <c r="ESI72" s="1063"/>
      <c r="ESJ72" s="1063"/>
      <c r="ESK72" s="1063"/>
      <c r="ESL72" s="1063"/>
      <c r="ESM72" s="527"/>
      <c r="ESN72" s="1062"/>
      <c r="ESO72" s="1063"/>
      <c r="ESP72" s="1063"/>
      <c r="ESQ72" s="1063"/>
      <c r="ESR72" s="1063"/>
      <c r="ESS72" s="1063"/>
      <c r="EST72" s="527"/>
      <c r="ESU72" s="1062"/>
      <c r="ESV72" s="1063"/>
      <c r="ESW72" s="1063"/>
      <c r="ESX72" s="1063"/>
      <c r="ESY72" s="1063"/>
      <c r="ESZ72" s="1063"/>
      <c r="ETA72" s="527"/>
      <c r="ETB72" s="1062"/>
      <c r="ETC72" s="1063"/>
      <c r="ETD72" s="1063"/>
      <c r="ETE72" s="1063"/>
      <c r="ETF72" s="1063"/>
      <c r="ETG72" s="1063"/>
      <c r="ETH72" s="527"/>
      <c r="ETI72" s="1062"/>
      <c r="ETJ72" s="1063"/>
      <c r="ETK72" s="1063"/>
      <c r="ETL72" s="1063"/>
      <c r="ETM72" s="1063"/>
      <c r="ETN72" s="1063"/>
      <c r="ETO72" s="527"/>
      <c r="ETP72" s="1062"/>
      <c r="ETQ72" s="1063"/>
      <c r="ETR72" s="1063"/>
      <c r="ETS72" s="1063"/>
      <c r="ETT72" s="1063"/>
      <c r="ETU72" s="1063"/>
      <c r="ETV72" s="527"/>
      <c r="ETW72" s="1062"/>
      <c r="ETX72" s="1063"/>
      <c r="ETY72" s="1063"/>
      <c r="ETZ72" s="1063"/>
      <c r="EUA72" s="1063"/>
      <c r="EUB72" s="1063"/>
      <c r="EUC72" s="527"/>
      <c r="EUD72" s="1062"/>
      <c r="EUE72" s="1063"/>
      <c r="EUF72" s="1063"/>
      <c r="EUG72" s="1063"/>
      <c r="EUH72" s="1063"/>
      <c r="EUI72" s="1063"/>
      <c r="EUJ72" s="527"/>
      <c r="EUK72" s="1062"/>
      <c r="EUL72" s="1063"/>
      <c r="EUM72" s="1063"/>
      <c r="EUN72" s="1063"/>
      <c r="EUO72" s="1063"/>
      <c r="EUP72" s="1063"/>
      <c r="EUQ72" s="527"/>
      <c r="EUR72" s="1062"/>
      <c r="EUS72" s="1063"/>
      <c r="EUT72" s="1063"/>
      <c r="EUU72" s="1063"/>
      <c r="EUV72" s="1063"/>
      <c r="EUW72" s="1063"/>
      <c r="EUX72" s="527"/>
      <c r="EUY72" s="1062"/>
      <c r="EUZ72" s="1063"/>
      <c r="EVA72" s="1063"/>
      <c r="EVB72" s="1063"/>
      <c r="EVC72" s="1063"/>
      <c r="EVD72" s="1063"/>
      <c r="EVE72" s="527"/>
      <c r="EVF72" s="1062"/>
      <c r="EVG72" s="1063"/>
      <c r="EVH72" s="1063"/>
      <c r="EVI72" s="1063"/>
      <c r="EVJ72" s="1063"/>
      <c r="EVK72" s="1063"/>
      <c r="EVL72" s="527"/>
      <c r="EVM72" s="1062"/>
      <c r="EVN72" s="1063"/>
      <c r="EVO72" s="1063"/>
      <c r="EVP72" s="1063"/>
      <c r="EVQ72" s="1063"/>
      <c r="EVR72" s="1063"/>
      <c r="EVS72" s="527"/>
      <c r="EVT72" s="1062"/>
      <c r="EVU72" s="1063"/>
      <c r="EVV72" s="1063"/>
      <c r="EVW72" s="1063"/>
      <c r="EVX72" s="1063"/>
      <c r="EVY72" s="1063"/>
      <c r="EVZ72" s="527"/>
      <c r="EWA72" s="1062"/>
      <c r="EWB72" s="1063"/>
      <c r="EWC72" s="1063"/>
      <c r="EWD72" s="1063"/>
      <c r="EWE72" s="1063"/>
      <c r="EWF72" s="1063"/>
      <c r="EWG72" s="527"/>
      <c r="EWH72" s="1062"/>
      <c r="EWI72" s="1063"/>
      <c r="EWJ72" s="1063"/>
      <c r="EWK72" s="1063"/>
      <c r="EWL72" s="1063"/>
      <c r="EWM72" s="1063"/>
      <c r="EWN72" s="527"/>
      <c r="EWO72" s="1062"/>
      <c r="EWP72" s="1063"/>
      <c r="EWQ72" s="1063"/>
      <c r="EWR72" s="1063"/>
      <c r="EWS72" s="1063"/>
      <c r="EWT72" s="1063"/>
      <c r="EWU72" s="527"/>
      <c r="EWV72" s="1062"/>
      <c r="EWW72" s="1063"/>
      <c r="EWX72" s="1063"/>
      <c r="EWY72" s="1063"/>
      <c r="EWZ72" s="1063"/>
      <c r="EXA72" s="1063"/>
      <c r="EXB72" s="527"/>
      <c r="EXC72" s="1062"/>
      <c r="EXD72" s="1063"/>
      <c r="EXE72" s="1063"/>
      <c r="EXF72" s="1063"/>
      <c r="EXG72" s="1063"/>
      <c r="EXH72" s="1063"/>
      <c r="EXI72" s="527"/>
      <c r="EXJ72" s="1062"/>
      <c r="EXK72" s="1063"/>
      <c r="EXL72" s="1063"/>
      <c r="EXM72" s="1063"/>
      <c r="EXN72" s="1063"/>
      <c r="EXO72" s="1063"/>
      <c r="EXP72" s="527"/>
      <c r="EXQ72" s="1062"/>
      <c r="EXR72" s="1063"/>
      <c r="EXS72" s="1063"/>
      <c r="EXT72" s="1063"/>
      <c r="EXU72" s="1063"/>
      <c r="EXV72" s="1063"/>
      <c r="EXW72" s="527"/>
      <c r="EXX72" s="1062"/>
      <c r="EXY72" s="1063"/>
      <c r="EXZ72" s="1063"/>
      <c r="EYA72" s="1063"/>
      <c r="EYB72" s="1063"/>
      <c r="EYC72" s="1063"/>
      <c r="EYD72" s="527"/>
      <c r="EYE72" s="1062"/>
      <c r="EYF72" s="1063"/>
      <c r="EYG72" s="1063"/>
      <c r="EYH72" s="1063"/>
      <c r="EYI72" s="1063"/>
      <c r="EYJ72" s="1063"/>
      <c r="EYK72" s="527"/>
      <c r="EYL72" s="1062"/>
      <c r="EYM72" s="1063"/>
      <c r="EYN72" s="1063"/>
      <c r="EYO72" s="1063"/>
      <c r="EYP72" s="1063"/>
      <c r="EYQ72" s="1063"/>
      <c r="EYR72" s="527"/>
      <c r="EYS72" s="1062"/>
      <c r="EYT72" s="1063"/>
      <c r="EYU72" s="1063"/>
      <c r="EYV72" s="1063"/>
      <c r="EYW72" s="1063"/>
      <c r="EYX72" s="1063"/>
      <c r="EYY72" s="527"/>
      <c r="EYZ72" s="1062"/>
      <c r="EZA72" s="1063"/>
      <c r="EZB72" s="1063"/>
      <c r="EZC72" s="1063"/>
      <c r="EZD72" s="1063"/>
      <c r="EZE72" s="1063"/>
      <c r="EZF72" s="527"/>
      <c r="EZG72" s="1062"/>
      <c r="EZH72" s="1063"/>
      <c r="EZI72" s="1063"/>
      <c r="EZJ72" s="1063"/>
      <c r="EZK72" s="1063"/>
      <c r="EZL72" s="1063"/>
      <c r="EZM72" s="527"/>
      <c r="EZN72" s="1062"/>
      <c r="EZO72" s="1063"/>
      <c r="EZP72" s="1063"/>
      <c r="EZQ72" s="1063"/>
      <c r="EZR72" s="1063"/>
      <c r="EZS72" s="1063"/>
      <c r="EZT72" s="527"/>
      <c r="EZU72" s="1062"/>
      <c r="EZV72" s="1063"/>
      <c r="EZW72" s="1063"/>
      <c r="EZX72" s="1063"/>
      <c r="EZY72" s="1063"/>
      <c r="EZZ72" s="1063"/>
      <c r="FAA72" s="527"/>
      <c r="FAB72" s="1062"/>
      <c r="FAC72" s="1063"/>
      <c r="FAD72" s="1063"/>
      <c r="FAE72" s="1063"/>
      <c r="FAF72" s="1063"/>
      <c r="FAG72" s="1063"/>
      <c r="FAH72" s="527"/>
      <c r="FAI72" s="1062"/>
      <c r="FAJ72" s="1063"/>
      <c r="FAK72" s="1063"/>
      <c r="FAL72" s="1063"/>
      <c r="FAM72" s="1063"/>
      <c r="FAN72" s="1063"/>
      <c r="FAO72" s="527"/>
      <c r="FAP72" s="1062"/>
      <c r="FAQ72" s="1063"/>
      <c r="FAR72" s="1063"/>
      <c r="FAS72" s="1063"/>
      <c r="FAT72" s="1063"/>
      <c r="FAU72" s="1063"/>
      <c r="FAV72" s="527"/>
      <c r="FAW72" s="1062"/>
      <c r="FAX72" s="1063"/>
      <c r="FAY72" s="1063"/>
      <c r="FAZ72" s="1063"/>
      <c r="FBA72" s="1063"/>
      <c r="FBB72" s="1063"/>
      <c r="FBC72" s="527"/>
      <c r="FBD72" s="1062"/>
      <c r="FBE72" s="1063"/>
      <c r="FBF72" s="1063"/>
      <c r="FBG72" s="1063"/>
      <c r="FBH72" s="1063"/>
      <c r="FBI72" s="1063"/>
      <c r="FBJ72" s="527"/>
      <c r="FBK72" s="1062"/>
      <c r="FBL72" s="1063"/>
      <c r="FBM72" s="1063"/>
      <c r="FBN72" s="1063"/>
      <c r="FBO72" s="1063"/>
      <c r="FBP72" s="1063"/>
      <c r="FBQ72" s="527"/>
      <c r="FBR72" s="1062"/>
      <c r="FBS72" s="1063"/>
      <c r="FBT72" s="1063"/>
      <c r="FBU72" s="1063"/>
      <c r="FBV72" s="1063"/>
      <c r="FBW72" s="1063"/>
      <c r="FBX72" s="527"/>
      <c r="FBY72" s="1062"/>
      <c r="FBZ72" s="1063"/>
      <c r="FCA72" s="1063"/>
      <c r="FCB72" s="1063"/>
      <c r="FCC72" s="1063"/>
      <c r="FCD72" s="1063"/>
      <c r="FCE72" s="527"/>
      <c r="FCF72" s="1062"/>
      <c r="FCG72" s="1063"/>
      <c r="FCH72" s="1063"/>
      <c r="FCI72" s="1063"/>
      <c r="FCJ72" s="1063"/>
      <c r="FCK72" s="1063"/>
      <c r="FCL72" s="527"/>
      <c r="FCM72" s="1062"/>
      <c r="FCN72" s="1063"/>
      <c r="FCO72" s="1063"/>
      <c r="FCP72" s="1063"/>
      <c r="FCQ72" s="1063"/>
      <c r="FCR72" s="1063"/>
      <c r="FCS72" s="527"/>
      <c r="FCT72" s="1062"/>
      <c r="FCU72" s="1063"/>
      <c r="FCV72" s="1063"/>
      <c r="FCW72" s="1063"/>
      <c r="FCX72" s="1063"/>
      <c r="FCY72" s="1063"/>
      <c r="FCZ72" s="527"/>
      <c r="FDA72" s="1062"/>
      <c r="FDB72" s="1063"/>
      <c r="FDC72" s="1063"/>
      <c r="FDD72" s="1063"/>
      <c r="FDE72" s="1063"/>
      <c r="FDF72" s="1063"/>
      <c r="FDG72" s="527"/>
      <c r="FDH72" s="1062"/>
      <c r="FDI72" s="1063"/>
      <c r="FDJ72" s="1063"/>
      <c r="FDK72" s="1063"/>
      <c r="FDL72" s="1063"/>
      <c r="FDM72" s="1063"/>
      <c r="FDN72" s="527"/>
      <c r="FDO72" s="1062"/>
      <c r="FDP72" s="1063"/>
      <c r="FDQ72" s="1063"/>
      <c r="FDR72" s="1063"/>
      <c r="FDS72" s="1063"/>
      <c r="FDT72" s="1063"/>
      <c r="FDU72" s="527"/>
      <c r="FDV72" s="1062"/>
      <c r="FDW72" s="1063"/>
      <c r="FDX72" s="1063"/>
      <c r="FDY72" s="1063"/>
      <c r="FDZ72" s="1063"/>
      <c r="FEA72" s="1063"/>
      <c r="FEB72" s="527"/>
      <c r="FEC72" s="1062"/>
      <c r="FED72" s="1063"/>
      <c r="FEE72" s="1063"/>
      <c r="FEF72" s="1063"/>
      <c r="FEG72" s="1063"/>
      <c r="FEH72" s="1063"/>
      <c r="FEI72" s="527"/>
      <c r="FEJ72" s="1062"/>
      <c r="FEK72" s="1063"/>
      <c r="FEL72" s="1063"/>
      <c r="FEM72" s="1063"/>
      <c r="FEN72" s="1063"/>
      <c r="FEO72" s="1063"/>
      <c r="FEP72" s="527"/>
      <c r="FEQ72" s="1062"/>
      <c r="FER72" s="1063"/>
      <c r="FES72" s="1063"/>
      <c r="FET72" s="1063"/>
      <c r="FEU72" s="1063"/>
      <c r="FEV72" s="1063"/>
      <c r="FEW72" s="527"/>
      <c r="FEX72" s="1062"/>
      <c r="FEY72" s="1063"/>
      <c r="FEZ72" s="1063"/>
      <c r="FFA72" s="1063"/>
      <c r="FFB72" s="1063"/>
      <c r="FFC72" s="1063"/>
      <c r="FFD72" s="527"/>
      <c r="FFE72" s="1062"/>
      <c r="FFF72" s="1063"/>
      <c r="FFG72" s="1063"/>
      <c r="FFH72" s="1063"/>
      <c r="FFI72" s="1063"/>
      <c r="FFJ72" s="1063"/>
      <c r="FFK72" s="527"/>
      <c r="FFL72" s="1062"/>
      <c r="FFM72" s="1063"/>
      <c r="FFN72" s="1063"/>
      <c r="FFO72" s="1063"/>
      <c r="FFP72" s="1063"/>
      <c r="FFQ72" s="1063"/>
      <c r="FFR72" s="527"/>
      <c r="FFS72" s="1062"/>
      <c r="FFT72" s="1063"/>
      <c r="FFU72" s="1063"/>
      <c r="FFV72" s="1063"/>
      <c r="FFW72" s="1063"/>
      <c r="FFX72" s="1063"/>
      <c r="FFY72" s="527"/>
      <c r="FFZ72" s="1062"/>
      <c r="FGA72" s="1063"/>
      <c r="FGB72" s="1063"/>
      <c r="FGC72" s="1063"/>
      <c r="FGD72" s="1063"/>
      <c r="FGE72" s="1063"/>
      <c r="FGF72" s="527"/>
      <c r="FGG72" s="1062"/>
      <c r="FGH72" s="1063"/>
      <c r="FGI72" s="1063"/>
      <c r="FGJ72" s="1063"/>
      <c r="FGK72" s="1063"/>
      <c r="FGL72" s="1063"/>
      <c r="FGM72" s="527"/>
      <c r="FGN72" s="1062"/>
      <c r="FGO72" s="1063"/>
      <c r="FGP72" s="1063"/>
      <c r="FGQ72" s="1063"/>
      <c r="FGR72" s="1063"/>
      <c r="FGS72" s="1063"/>
      <c r="FGT72" s="527"/>
      <c r="FGU72" s="1062"/>
      <c r="FGV72" s="1063"/>
      <c r="FGW72" s="1063"/>
      <c r="FGX72" s="1063"/>
      <c r="FGY72" s="1063"/>
      <c r="FGZ72" s="1063"/>
      <c r="FHA72" s="527"/>
      <c r="FHB72" s="1062"/>
      <c r="FHC72" s="1063"/>
      <c r="FHD72" s="1063"/>
      <c r="FHE72" s="1063"/>
      <c r="FHF72" s="1063"/>
      <c r="FHG72" s="1063"/>
      <c r="FHH72" s="527"/>
      <c r="FHI72" s="1062"/>
      <c r="FHJ72" s="1063"/>
      <c r="FHK72" s="1063"/>
      <c r="FHL72" s="1063"/>
      <c r="FHM72" s="1063"/>
      <c r="FHN72" s="1063"/>
      <c r="FHO72" s="527"/>
      <c r="FHP72" s="1062"/>
      <c r="FHQ72" s="1063"/>
      <c r="FHR72" s="1063"/>
      <c r="FHS72" s="1063"/>
      <c r="FHT72" s="1063"/>
      <c r="FHU72" s="1063"/>
      <c r="FHV72" s="527"/>
      <c r="FHW72" s="1062"/>
      <c r="FHX72" s="1063"/>
      <c r="FHY72" s="1063"/>
      <c r="FHZ72" s="1063"/>
      <c r="FIA72" s="1063"/>
      <c r="FIB72" s="1063"/>
      <c r="FIC72" s="527"/>
      <c r="FID72" s="1062"/>
      <c r="FIE72" s="1063"/>
      <c r="FIF72" s="1063"/>
      <c r="FIG72" s="1063"/>
      <c r="FIH72" s="1063"/>
      <c r="FII72" s="1063"/>
      <c r="FIJ72" s="527"/>
      <c r="FIK72" s="1062"/>
      <c r="FIL72" s="1063"/>
      <c r="FIM72" s="1063"/>
      <c r="FIN72" s="1063"/>
      <c r="FIO72" s="1063"/>
      <c r="FIP72" s="1063"/>
      <c r="FIQ72" s="527"/>
      <c r="FIR72" s="1062"/>
      <c r="FIS72" s="1063"/>
      <c r="FIT72" s="1063"/>
      <c r="FIU72" s="1063"/>
      <c r="FIV72" s="1063"/>
      <c r="FIW72" s="1063"/>
      <c r="FIX72" s="527"/>
      <c r="FIY72" s="1062"/>
      <c r="FIZ72" s="1063"/>
      <c r="FJA72" s="1063"/>
      <c r="FJB72" s="1063"/>
      <c r="FJC72" s="1063"/>
      <c r="FJD72" s="1063"/>
      <c r="FJE72" s="527"/>
      <c r="FJF72" s="1062"/>
      <c r="FJG72" s="1063"/>
      <c r="FJH72" s="1063"/>
      <c r="FJI72" s="1063"/>
      <c r="FJJ72" s="1063"/>
      <c r="FJK72" s="1063"/>
      <c r="FJL72" s="527"/>
      <c r="FJM72" s="1062"/>
      <c r="FJN72" s="1063"/>
      <c r="FJO72" s="1063"/>
      <c r="FJP72" s="1063"/>
      <c r="FJQ72" s="1063"/>
      <c r="FJR72" s="1063"/>
      <c r="FJS72" s="527"/>
      <c r="FJT72" s="1062"/>
      <c r="FJU72" s="1063"/>
      <c r="FJV72" s="1063"/>
      <c r="FJW72" s="1063"/>
      <c r="FJX72" s="1063"/>
      <c r="FJY72" s="1063"/>
      <c r="FJZ72" s="527"/>
      <c r="FKA72" s="1062"/>
      <c r="FKB72" s="1063"/>
      <c r="FKC72" s="1063"/>
      <c r="FKD72" s="1063"/>
      <c r="FKE72" s="1063"/>
      <c r="FKF72" s="1063"/>
      <c r="FKG72" s="527"/>
      <c r="FKH72" s="1062"/>
      <c r="FKI72" s="1063"/>
      <c r="FKJ72" s="1063"/>
      <c r="FKK72" s="1063"/>
      <c r="FKL72" s="1063"/>
      <c r="FKM72" s="1063"/>
      <c r="FKN72" s="527"/>
      <c r="FKO72" s="1062"/>
      <c r="FKP72" s="1063"/>
      <c r="FKQ72" s="1063"/>
      <c r="FKR72" s="1063"/>
      <c r="FKS72" s="1063"/>
      <c r="FKT72" s="1063"/>
      <c r="FKU72" s="527"/>
      <c r="FKV72" s="1062"/>
      <c r="FKW72" s="1063"/>
      <c r="FKX72" s="1063"/>
      <c r="FKY72" s="1063"/>
      <c r="FKZ72" s="1063"/>
      <c r="FLA72" s="1063"/>
      <c r="FLB72" s="527"/>
      <c r="FLC72" s="1062"/>
      <c r="FLD72" s="1063"/>
      <c r="FLE72" s="1063"/>
      <c r="FLF72" s="1063"/>
      <c r="FLG72" s="1063"/>
      <c r="FLH72" s="1063"/>
      <c r="FLI72" s="527"/>
      <c r="FLJ72" s="1062"/>
      <c r="FLK72" s="1063"/>
      <c r="FLL72" s="1063"/>
      <c r="FLM72" s="1063"/>
      <c r="FLN72" s="1063"/>
      <c r="FLO72" s="1063"/>
      <c r="FLP72" s="527"/>
      <c r="FLQ72" s="1062"/>
      <c r="FLR72" s="1063"/>
      <c r="FLS72" s="1063"/>
      <c r="FLT72" s="1063"/>
      <c r="FLU72" s="1063"/>
      <c r="FLV72" s="1063"/>
      <c r="FLW72" s="527"/>
      <c r="FLX72" s="1062"/>
      <c r="FLY72" s="1063"/>
      <c r="FLZ72" s="1063"/>
      <c r="FMA72" s="1063"/>
      <c r="FMB72" s="1063"/>
      <c r="FMC72" s="1063"/>
      <c r="FMD72" s="527"/>
      <c r="FME72" s="1062"/>
      <c r="FMF72" s="1063"/>
      <c r="FMG72" s="1063"/>
      <c r="FMH72" s="1063"/>
      <c r="FMI72" s="1063"/>
      <c r="FMJ72" s="1063"/>
      <c r="FMK72" s="527"/>
      <c r="FML72" s="1062"/>
      <c r="FMM72" s="1063"/>
      <c r="FMN72" s="1063"/>
      <c r="FMO72" s="1063"/>
      <c r="FMP72" s="1063"/>
      <c r="FMQ72" s="1063"/>
      <c r="FMR72" s="527"/>
      <c r="FMS72" s="1062"/>
      <c r="FMT72" s="1063"/>
      <c r="FMU72" s="1063"/>
      <c r="FMV72" s="1063"/>
      <c r="FMW72" s="1063"/>
      <c r="FMX72" s="1063"/>
      <c r="FMY72" s="527"/>
      <c r="FMZ72" s="1062"/>
      <c r="FNA72" s="1063"/>
      <c r="FNB72" s="1063"/>
      <c r="FNC72" s="1063"/>
      <c r="FND72" s="1063"/>
      <c r="FNE72" s="1063"/>
      <c r="FNF72" s="527"/>
      <c r="FNG72" s="1062"/>
      <c r="FNH72" s="1063"/>
      <c r="FNI72" s="1063"/>
      <c r="FNJ72" s="1063"/>
      <c r="FNK72" s="1063"/>
      <c r="FNL72" s="1063"/>
      <c r="FNM72" s="527"/>
      <c r="FNN72" s="1062"/>
      <c r="FNO72" s="1063"/>
      <c r="FNP72" s="1063"/>
      <c r="FNQ72" s="1063"/>
      <c r="FNR72" s="1063"/>
      <c r="FNS72" s="1063"/>
      <c r="FNT72" s="527"/>
      <c r="FNU72" s="1062"/>
      <c r="FNV72" s="1063"/>
      <c r="FNW72" s="1063"/>
      <c r="FNX72" s="1063"/>
      <c r="FNY72" s="1063"/>
      <c r="FNZ72" s="1063"/>
      <c r="FOA72" s="527"/>
      <c r="FOB72" s="1062"/>
      <c r="FOC72" s="1063"/>
      <c r="FOD72" s="1063"/>
      <c r="FOE72" s="1063"/>
      <c r="FOF72" s="1063"/>
      <c r="FOG72" s="1063"/>
      <c r="FOH72" s="527"/>
      <c r="FOI72" s="1062"/>
      <c r="FOJ72" s="1063"/>
      <c r="FOK72" s="1063"/>
      <c r="FOL72" s="1063"/>
      <c r="FOM72" s="1063"/>
      <c r="FON72" s="1063"/>
      <c r="FOO72" s="527"/>
      <c r="FOP72" s="1062"/>
      <c r="FOQ72" s="1063"/>
      <c r="FOR72" s="1063"/>
      <c r="FOS72" s="1063"/>
      <c r="FOT72" s="1063"/>
      <c r="FOU72" s="1063"/>
      <c r="FOV72" s="527"/>
      <c r="FOW72" s="1062"/>
      <c r="FOX72" s="1063"/>
      <c r="FOY72" s="1063"/>
      <c r="FOZ72" s="1063"/>
      <c r="FPA72" s="1063"/>
      <c r="FPB72" s="1063"/>
      <c r="FPC72" s="527"/>
      <c r="FPD72" s="1062"/>
      <c r="FPE72" s="1063"/>
      <c r="FPF72" s="1063"/>
      <c r="FPG72" s="1063"/>
      <c r="FPH72" s="1063"/>
      <c r="FPI72" s="1063"/>
      <c r="FPJ72" s="527"/>
      <c r="FPK72" s="1062"/>
      <c r="FPL72" s="1063"/>
      <c r="FPM72" s="1063"/>
      <c r="FPN72" s="1063"/>
      <c r="FPO72" s="1063"/>
      <c r="FPP72" s="1063"/>
      <c r="FPQ72" s="527"/>
      <c r="FPR72" s="1062"/>
      <c r="FPS72" s="1063"/>
      <c r="FPT72" s="1063"/>
      <c r="FPU72" s="1063"/>
      <c r="FPV72" s="1063"/>
      <c r="FPW72" s="1063"/>
      <c r="FPX72" s="527"/>
      <c r="FPY72" s="1062"/>
      <c r="FPZ72" s="1063"/>
      <c r="FQA72" s="1063"/>
      <c r="FQB72" s="1063"/>
      <c r="FQC72" s="1063"/>
      <c r="FQD72" s="1063"/>
      <c r="FQE72" s="527"/>
      <c r="FQF72" s="1062"/>
      <c r="FQG72" s="1063"/>
      <c r="FQH72" s="1063"/>
      <c r="FQI72" s="1063"/>
      <c r="FQJ72" s="1063"/>
      <c r="FQK72" s="1063"/>
      <c r="FQL72" s="527"/>
      <c r="FQM72" s="1062"/>
      <c r="FQN72" s="1063"/>
      <c r="FQO72" s="1063"/>
      <c r="FQP72" s="1063"/>
      <c r="FQQ72" s="1063"/>
      <c r="FQR72" s="1063"/>
      <c r="FQS72" s="527"/>
      <c r="FQT72" s="1062"/>
      <c r="FQU72" s="1063"/>
      <c r="FQV72" s="1063"/>
      <c r="FQW72" s="1063"/>
      <c r="FQX72" s="1063"/>
      <c r="FQY72" s="1063"/>
      <c r="FQZ72" s="527"/>
      <c r="FRA72" s="1062"/>
      <c r="FRB72" s="1063"/>
      <c r="FRC72" s="1063"/>
      <c r="FRD72" s="1063"/>
      <c r="FRE72" s="1063"/>
      <c r="FRF72" s="1063"/>
      <c r="FRG72" s="527"/>
      <c r="FRH72" s="1062"/>
      <c r="FRI72" s="1063"/>
      <c r="FRJ72" s="1063"/>
      <c r="FRK72" s="1063"/>
      <c r="FRL72" s="1063"/>
      <c r="FRM72" s="1063"/>
      <c r="FRN72" s="527"/>
      <c r="FRO72" s="1062"/>
      <c r="FRP72" s="1063"/>
      <c r="FRQ72" s="1063"/>
      <c r="FRR72" s="1063"/>
      <c r="FRS72" s="1063"/>
      <c r="FRT72" s="1063"/>
      <c r="FRU72" s="527"/>
      <c r="FRV72" s="1062"/>
      <c r="FRW72" s="1063"/>
      <c r="FRX72" s="1063"/>
      <c r="FRY72" s="1063"/>
      <c r="FRZ72" s="1063"/>
      <c r="FSA72" s="1063"/>
      <c r="FSB72" s="527"/>
      <c r="FSC72" s="1062"/>
      <c r="FSD72" s="1063"/>
      <c r="FSE72" s="1063"/>
      <c r="FSF72" s="1063"/>
      <c r="FSG72" s="1063"/>
      <c r="FSH72" s="1063"/>
      <c r="FSI72" s="527"/>
      <c r="FSJ72" s="1062"/>
      <c r="FSK72" s="1063"/>
      <c r="FSL72" s="1063"/>
      <c r="FSM72" s="1063"/>
      <c r="FSN72" s="1063"/>
      <c r="FSO72" s="1063"/>
      <c r="FSP72" s="527"/>
      <c r="FSQ72" s="1062"/>
      <c r="FSR72" s="1063"/>
      <c r="FSS72" s="1063"/>
      <c r="FST72" s="1063"/>
      <c r="FSU72" s="1063"/>
      <c r="FSV72" s="1063"/>
      <c r="FSW72" s="527"/>
      <c r="FSX72" s="1062"/>
      <c r="FSY72" s="1063"/>
      <c r="FSZ72" s="1063"/>
      <c r="FTA72" s="1063"/>
      <c r="FTB72" s="1063"/>
      <c r="FTC72" s="1063"/>
      <c r="FTD72" s="527"/>
      <c r="FTE72" s="1062"/>
      <c r="FTF72" s="1063"/>
      <c r="FTG72" s="1063"/>
      <c r="FTH72" s="1063"/>
      <c r="FTI72" s="1063"/>
      <c r="FTJ72" s="1063"/>
      <c r="FTK72" s="527"/>
      <c r="FTL72" s="1062"/>
      <c r="FTM72" s="1063"/>
      <c r="FTN72" s="1063"/>
      <c r="FTO72" s="1063"/>
      <c r="FTP72" s="1063"/>
      <c r="FTQ72" s="1063"/>
      <c r="FTR72" s="527"/>
      <c r="FTS72" s="1062"/>
      <c r="FTT72" s="1063"/>
      <c r="FTU72" s="1063"/>
      <c r="FTV72" s="1063"/>
      <c r="FTW72" s="1063"/>
      <c r="FTX72" s="1063"/>
      <c r="FTY72" s="527"/>
      <c r="FTZ72" s="1062"/>
      <c r="FUA72" s="1063"/>
      <c r="FUB72" s="1063"/>
      <c r="FUC72" s="1063"/>
      <c r="FUD72" s="1063"/>
      <c r="FUE72" s="1063"/>
      <c r="FUF72" s="527"/>
      <c r="FUG72" s="1062"/>
      <c r="FUH72" s="1063"/>
      <c r="FUI72" s="1063"/>
      <c r="FUJ72" s="1063"/>
      <c r="FUK72" s="1063"/>
      <c r="FUL72" s="1063"/>
      <c r="FUM72" s="527"/>
      <c r="FUN72" s="1062"/>
      <c r="FUO72" s="1063"/>
      <c r="FUP72" s="1063"/>
      <c r="FUQ72" s="1063"/>
      <c r="FUR72" s="1063"/>
      <c r="FUS72" s="1063"/>
      <c r="FUT72" s="527"/>
      <c r="FUU72" s="1062"/>
      <c r="FUV72" s="1063"/>
      <c r="FUW72" s="1063"/>
      <c r="FUX72" s="1063"/>
      <c r="FUY72" s="1063"/>
      <c r="FUZ72" s="1063"/>
      <c r="FVA72" s="527"/>
      <c r="FVB72" s="1062"/>
      <c r="FVC72" s="1063"/>
      <c r="FVD72" s="1063"/>
      <c r="FVE72" s="1063"/>
      <c r="FVF72" s="1063"/>
      <c r="FVG72" s="1063"/>
      <c r="FVH72" s="527"/>
      <c r="FVI72" s="1062"/>
      <c r="FVJ72" s="1063"/>
      <c r="FVK72" s="1063"/>
      <c r="FVL72" s="1063"/>
      <c r="FVM72" s="1063"/>
      <c r="FVN72" s="1063"/>
      <c r="FVO72" s="527"/>
      <c r="FVP72" s="1062"/>
      <c r="FVQ72" s="1063"/>
      <c r="FVR72" s="1063"/>
      <c r="FVS72" s="1063"/>
      <c r="FVT72" s="1063"/>
      <c r="FVU72" s="1063"/>
      <c r="FVV72" s="527"/>
      <c r="FVW72" s="1062"/>
      <c r="FVX72" s="1063"/>
      <c r="FVY72" s="1063"/>
      <c r="FVZ72" s="1063"/>
      <c r="FWA72" s="1063"/>
      <c r="FWB72" s="1063"/>
      <c r="FWC72" s="527"/>
      <c r="FWD72" s="1062"/>
      <c r="FWE72" s="1063"/>
      <c r="FWF72" s="1063"/>
      <c r="FWG72" s="1063"/>
      <c r="FWH72" s="1063"/>
      <c r="FWI72" s="1063"/>
      <c r="FWJ72" s="527"/>
      <c r="FWK72" s="1062"/>
      <c r="FWL72" s="1063"/>
      <c r="FWM72" s="1063"/>
      <c r="FWN72" s="1063"/>
      <c r="FWO72" s="1063"/>
      <c r="FWP72" s="1063"/>
      <c r="FWQ72" s="527"/>
      <c r="FWR72" s="1062"/>
      <c r="FWS72" s="1063"/>
      <c r="FWT72" s="1063"/>
      <c r="FWU72" s="1063"/>
      <c r="FWV72" s="1063"/>
      <c r="FWW72" s="1063"/>
      <c r="FWX72" s="527"/>
      <c r="FWY72" s="1062"/>
      <c r="FWZ72" s="1063"/>
      <c r="FXA72" s="1063"/>
      <c r="FXB72" s="1063"/>
      <c r="FXC72" s="1063"/>
      <c r="FXD72" s="1063"/>
      <c r="FXE72" s="527"/>
      <c r="FXF72" s="1062"/>
      <c r="FXG72" s="1063"/>
      <c r="FXH72" s="1063"/>
      <c r="FXI72" s="1063"/>
      <c r="FXJ72" s="1063"/>
      <c r="FXK72" s="1063"/>
      <c r="FXL72" s="527"/>
      <c r="FXM72" s="1062"/>
      <c r="FXN72" s="1063"/>
      <c r="FXO72" s="1063"/>
      <c r="FXP72" s="1063"/>
      <c r="FXQ72" s="1063"/>
      <c r="FXR72" s="1063"/>
      <c r="FXS72" s="527"/>
      <c r="FXT72" s="1062"/>
      <c r="FXU72" s="1063"/>
      <c r="FXV72" s="1063"/>
      <c r="FXW72" s="1063"/>
      <c r="FXX72" s="1063"/>
      <c r="FXY72" s="1063"/>
      <c r="FXZ72" s="527"/>
      <c r="FYA72" s="1062"/>
      <c r="FYB72" s="1063"/>
      <c r="FYC72" s="1063"/>
      <c r="FYD72" s="1063"/>
      <c r="FYE72" s="1063"/>
      <c r="FYF72" s="1063"/>
      <c r="FYG72" s="527"/>
      <c r="FYH72" s="1062"/>
      <c r="FYI72" s="1063"/>
      <c r="FYJ72" s="1063"/>
      <c r="FYK72" s="1063"/>
      <c r="FYL72" s="1063"/>
      <c r="FYM72" s="1063"/>
      <c r="FYN72" s="527"/>
      <c r="FYO72" s="1062"/>
      <c r="FYP72" s="1063"/>
      <c r="FYQ72" s="1063"/>
      <c r="FYR72" s="1063"/>
      <c r="FYS72" s="1063"/>
      <c r="FYT72" s="1063"/>
      <c r="FYU72" s="527"/>
      <c r="FYV72" s="1062"/>
      <c r="FYW72" s="1063"/>
      <c r="FYX72" s="1063"/>
      <c r="FYY72" s="1063"/>
      <c r="FYZ72" s="1063"/>
      <c r="FZA72" s="1063"/>
      <c r="FZB72" s="527"/>
      <c r="FZC72" s="1062"/>
      <c r="FZD72" s="1063"/>
      <c r="FZE72" s="1063"/>
      <c r="FZF72" s="1063"/>
      <c r="FZG72" s="1063"/>
      <c r="FZH72" s="1063"/>
      <c r="FZI72" s="527"/>
      <c r="FZJ72" s="1062"/>
      <c r="FZK72" s="1063"/>
      <c r="FZL72" s="1063"/>
      <c r="FZM72" s="1063"/>
      <c r="FZN72" s="1063"/>
      <c r="FZO72" s="1063"/>
      <c r="FZP72" s="527"/>
      <c r="FZQ72" s="1062"/>
      <c r="FZR72" s="1063"/>
      <c r="FZS72" s="1063"/>
      <c r="FZT72" s="1063"/>
      <c r="FZU72" s="1063"/>
      <c r="FZV72" s="1063"/>
      <c r="FZW72" s="527"/>
      <c r="FZX72" s="1062"/>
      <c r="FZY72" s="1063"/>
      <c r="FZZ72" s="1063"/>
      <c r="GAA72" s="1063"/>
      <c r="GAB72" s="1063"/>
      <c r="GAC72" s="1063"/>
      <c r="GAD72" s="527"/>
      <c r="GAE72" s="1062"/>
      <c r="GAF72" s="1063"/>
      <c r="GAG72" s="1063"/>
      <c r="GAH72" s="1063"/>
      <c r="GAI72" s="1063"/>
      <c r="GAJ72" s="1063"/>
      <c r="GAK72" s="527"/>
      <c r="GAL72" s="1062"/>
      <c r="GAM72" s="1063"/>
      <c r="GAN72" s="1063"/>
      <c r="GAO72" s="1063"/>
      <c r="GAP72" s="1063"/>
      <c r="GAQ72" s="1063"/>
      <c r="GAR72" s="527"/>
      <c r="GAS72" s="1062"/>
      <c r="GAT72" s="1063"/>
      <c r="GAU72" s="1063"/>
      <c r="GAV72" s="1063"/>
      <c r="GAW72" s="1063"/>
      <c r="GAX72" s="1063"/>
      <c r="GAY72" s="527"/>
      <c r="GAZ72" s="1062"/>
      <c r="GBA72" s="1063"/>
      <c r="GBB72" s="1063"/>
      <c r="GBC72" s="1063"/>
      <c r="GBD72" s="1063"/>
      <c r="GBE72" s="1063"/>
      <c r="GBF72" s="527"/>
      <c r="GBG72" s="1062"/>
      <c r="GBH72" s="1063"/>
      <c r="GBI72" s="1063"/>
      <c r="GBJ72" s="1063"/>
      <c r="GBK72" s="1063"/>
      <c r="GBL72" s="1063"/>
      <c r="GBM72" s="527"/>
      <c r="GBN72" s="1062"/>
      <c r="GBO72" s="1063"/>
      <c r="GBP72" s="1063"/>
      <c r="GBQ72" s="1063"/>
      <c r="GBR72" s="1063"/>
      <c r="GBS72" s="1063"/>
      <c r="GBT72" s="527"/>
      <c r="GBU72" s="1062"/>
      <c r="GBV72" s="1063"/>
      <c r="GBW72" s="1063"/>
      <c r="GBX72" s="1063"/>
      <c r="GBY72" s="1063"/>
      <c r="GBZ72" s="1063"/>
      <c r="GCA72" s="527"/>
      <c r="GCB72" s="1062"/>
      <c r="GCC72" s="1063"/>
      <c r="GCD72" s="1063"/>
      <c r="GCE72" s="1063"/>
      <c r="GCF72" s="1063"/>
      <c r="GCG72" s="1063"/>
      <c r="GCH72" s="527"/>
      <c r="GCI72" s="1062"/>
      <c r="GCJ72" s="1063"/>
      <c r="GCK72" s="1063"/>
      <c r="GCL72" s="1063"/>
      <c r="GCM72" s="1063"/>
      <c r="GCN72" s="1063"/>
      <c r="GCO72" s="527"/>
      <c r="GCP72" s="1062"/>
      <c r="GCQ72" s="1063"/>
      <c r="GCR72" s="1063"/>
      <c r="GCS72" s="1063"/>
      <c r="GCT72" s="1063"/>
      <c r="GCU72" s="1063"/>
      <c r="GCV72" s="527"/>
      <c r="GCW72" s="1062"/>
      <c r="GCX72" s="1063"/>
      <c r="GCY72" s="1063"/>
      <c r="GCZ72" s="1063"/>
      <c r="GDA72" s="1063"/>
      <c r="GDB72" s="1063"/>
      <c r="GDC72" s="527"/>
      <c r="GDD72" s="1062"/>
      <c r="GDE72" s="1063"/>
      <c r="GDF72" s="1063"/>
      <c r="GDG72" s="1063"/>
      <c r="GDH72" s="1063"/>
      <c r="GDI72" s="1063"/>
      <c r="GDJ72" s="527"/>
      <c r="GDK72" s="1062"/>
      <c r="GDL72" s="1063"/>
      <c r="GDM72" s="1063"/>
      <c r="GDN72" s="1063"/>
      <c r="GDO72" s="1063"/>
      <c r="GDP72" s="1063"/>
      <c r="GDQ72" s="527"/>
      <c r="GDR72" s="1062"/>
      <c r="GDS72" s="1063"/>
      <c r="GDT72" s="1063"/>
      <c r="GDU72" s="1063"/>
      <c r="GDV72" s="1063"/>
      <c r="GDW72" s="1063"/>
      <c r="GDX72" s="527"/>
      <c r="GDY72" s="1062"/>
      <c r="GDZ72" s="1063"/>
      <c r="GEA72" s="1063"/>
      <c r="GEB72" s="1063"/>
      <c r="GEC72" s="1063"/>
      <c r="GED72" s="1063"/>
      <c r="GEE72" s="527"/>
      <c r="GEF72" s="1062"/>
      <c r="GEG72" s="1063"/>
      <c r="GEH72" s="1063"/>
      <c r="GEI72" s="1063"/>
      <c r="GEJ72" s="1063"/>
      <c r="GEK72" s="1063"/>
      <c r="GEL72" s="527"/>
      <c r="GEM72" s="1062"/>
      <c r="GEN72" s="1063"/>
      <c r="GEO72" s="1063"/>
      <c r="GEP72" s="1063"/>
      <c r="GEQ72" s="1063"/>
      <c r="GER72" s="1063"/>
      <c r="GES72" s="527"/>
      <c r="GET72" s="1062"/>
      <c r="GEU72" s="1063"/>
      <c r="GEV72" s="1063"/>
      <c r="GEW72" s="1063"/>
      <c r="GEX72" s="1063"/>
      <c r="GEY72" s="1063"/>
      <c r="GEZ72" s="527"/>
      <c r="GFA72" s="1062"/>
      <c r="GFB72" s="1063"/>
      <c r="GFC72" s="1063"/>
      <c r="GFD72" s="1063"/>
      <c r="GFE72" s="1063"/>
      <c r="GFF72" s="1063"/>
      <c r="GFG72" s="527"/>
      <c r="GFH72" s="1062"/>
      <c r="GFI72" s="1063"/>
      <c r="GFJ72" s="1063"/>
      <c r="GFK72" s="1063"/>
      <c r="GFL72" s="1063"/>
      <c r="GFM72" s="1063"/>
      <c r="GFN72" s="527"/>
      <c r="GFO72" s="1062"/>
      <c r="GFP72" s="1063"/>
      <c r="GFQ72" s="1063"/>
      <c r="GFR72" s="1063"/>
      <c r="GFS72" s="1063"/>
      <c r="GFT72" s="1063"/>
      <c r="GFU72" s="527"/>
      <c r="GFV72" s="1062"/>
      <c r="GFW72" s="1063"/>
      <c r="GFX72" s="1063"/>
      <c r="GFY72" s="1063"/>
      <c r="GFZ72" s="1063"/>
      <c r="GGA72" s="1063"/>
      <c r="GGB72" s="527"/>
      <c r="GGC72" s="1062"/>
      <c r="GGD72" s="1063"/>
      <c r="GGE72" s="1063"/>
      <c r="GGF72" s="1063"/>
      <c r="GGG72" s="1063"/>
      <c r="GGH72" s="1063"/>
      <c r="GGI72" s="527"/>
      <c r="GGJ72" s="1062"/>
      <c r="GGK72" s="1063"/>
      <c r="GGL72" s="1063"/>
      <c r="GGM72" s="1063"/>
      <c r="GGN72" s="1063"/>
      <c r="GGO72" s="1063"/>
      <c r="GGP72" s="527"/>
      <c r="GGQ72" s="1062"/>
      <c r="GGR72" s="1063"/>
      <c r="GGS72" s="1063"/>
      <c r="GGT72" s="1063"/>
      <c r="GGU72" s="1063"/>
      <c r="GGV72" s="1063"/>
      <c r="GGW72" s="527"/>
      <c r="GGX72" s="1062"/>
      <c r="GGY72" s="1063"/>
      <c r="GGZ72" s="1063"/>
      <c r="GHA72" s="1063"/>
      <c r="GHB72" s="1063"/>
      <c r="GHC72" s="1063"/>
      <c r="GHD72" s="527"/>
      <c r="GHE72" s="1062"/>
      <c r="GHF72" s="1063"/>
      <c r="GHG72" s="1063"/>
      <c r="GHH72" s="1063"/>
      <c r="GHI72" s="1063"/>
      <c r="GHJ72" s="1063"/>
      <c r="GHK72" s="527"/>
      <c r="GHL72" s="1062"/>
      <c r="GHM72" s="1063"/>
      <c r="GHN72" s="1063"/>
      <c r="GHO72" s="1063"/>
      <c r="GHP72" s="1063"/>
      <c r="GHQ72" s="1063"/>
      <c r="GHR72" s="527"/>
      <c r="GHS72" s="1062"/>
      <c r="GHT72" s="1063"/>
      <c r="GHU72" s="1063"/>
      <c r="GHV72" s="1063"/>
      <c r="GHW72" s="1063"/>
      <c r="GHX72" s="1063"/>
      <c r="GHY72" s="527"/>
      <c r="GHZ72" s="1062"/>
      <c r="GIA72" s="1063"/>
      <c r="GIB72" s="1063"/>
      <c r="GIC72" s="1063"/>
      <c r="GID72" s="1063"/>
      <c r="GIE72" s="1063"/>
      <c r="GIF72" s="527"/>
      <c r="GIG72" s="1062"/>
      <c r="GIH72" s="1063"/>
      <c r="GII72" s="1063"/>
      <c r="GIJ72" s="1063"/>
      <c r="GIK72" s="1063"/>
      <c r="GIL72" s="1063"/>
      <c r="GIM72" s="527"/>
      <c r="GIN72" s="1062"/>
      <c r="GIO72" s="1063"/>
      <c r="GIP72" s="1063"/>
      <c r="GIQ72" s="1063"/>
      <c r="GIR72" s="1063"/>
      <c r="GIS72" s="1063"/>
      <c r="GIT72" s="527"/>
      <c r="GIU72" s="1062"/>
      <c r="GIV72" s="1063"/>
      <c r="GIW72" s="1063"/>
      <c r="GIX72" s="1063"/>
      <c r="GIY72" s="1063"/>
      <c r="GIZ72" s="1063"/>
      <c r="GJA72" s="527"/>
      <c r="GJB72" s="1062"/>
      <c r="GJC72" s="1063"/>
      <c r="GJD72" s="1063"/>
      <c r="GJE72" s="1063"/>
      <c r="GJF72" s="1063"/>
      <c r="GJG72" s="1063"/>
      <c r="GJH72" s="527"/>
      <c r="GJI72" s="1062"/>
      <c r="GJJ72" s="1063"/>
      <c r="GJK72" s="1063"/>
      <c r="GJL72" s="1063"/>
      <c r="GJM72" s="1063"/>
      <c r="GJN72" s="1063"/>
      <c r="GJO72" s="527"/>
      <c r="GJP72" s="1062"/>
      <c r="GJQ72" s="1063"/>
      <c r="GJR72" s="1063"/>
      <c r="GJS72" s="1063"/>
      <c r="GJT72" s="1063"/>
      <c r="GJU72" s="1063"/>
      <c r="GJV72" s="527"/>
      <c r="GJW72" s="1062"/>
      <c r="GJX72" s="1063"/>
      <c r="GJY72" s="1063"/>
      <c r="GJZ72" s="1063"/>
      <c r="GKA72" s="1063"/>
      <c r="GKB72" s="1063"/>
      <c r="GKC72" s="527"/>
      <c r="GKD72" s="1062"/>
      <c r="GKE72" s="1063"/>
      <c r="GKF72" s="1063"/>
      <c r="GKG72" s="1063"/>
      <c r="GKH72" s="1063"/>
      <c r="GKI72" s="1063"/>
      <c r="GKJ72" s="527"/>
      <c r="GKK72" s="1062"/>
      <c r="GKL72" s="1063"/>
      <c r="GKM72" s="1063"/>
      <c r="GKN72" s="1063"/>
      <c r="GKO72" s="1063"/>
      <c r="GKP72" s="1063"/>
      <c r="GKQ72" s="527"/>
      <c r="GKR72" s="1062"/>
      <c r="GKS72" s="1063"/>
      <c r="GKT72" s="1063"/>
      <c r="GKU72" s="1063"/>
      <c r="GKV72" s="1063"/>
      <c r="GKW72" s="1063"/>
      <c r="GKX72" s="527"/>
      <c r="GKY72" s="1062"/>
      <c r="GKZ72" s="1063"/>
      <c r="GLA72" s="1063"/>
      <c r="GLB72" s="1063"/>
      <c r="GLC72" s="1063"/>
      <c r="GLD72" s="1063"/>
      <c r="GLE72" s="527"/>
      <c r="GLF72" s="1062"/>
      <c r="GLG72" s="1063"/>
      <c r="GLH72" s="1063"/>
      <c r="GLI72" s="1063"/>
      <c r="GLJ72" s="1063"/>
      <c r="GLK72" s="1063"/>
      <c r="GLL72" s="527"/>
      <c r="GLM72" s="1062"/>
      <c r="GLN72" s="1063"/>
      <c r="GLO72" s="1063"/>
      <c r="GLP72" s="1063"/>
      <c r="GLQ72" s="1063"/>
      <c r="GLR72" s="1063"/>
      <c r="GLS72" s="527"/>
      <c r="GLT72" s="1062"/>
      <c r="GLU72" s="1063"/>
      <c r="GLV72" s="1063"/>
      <c r="GLW72" s="1063"/>
      <c r="GLX72" s="1063"/>
      <c r="GLY72" s="1063"/>
      <c r="GLZ72" s="527"/>
      <c r="GMA72" s="1062"/>
      <c r="GMB72" s="1063"/>
      <c r="GMC72" s="1063"/>
      <c r="GMD72" s="1063"/>
      <c r="GME72" s="1063"/>
      <c r="GMF72" s="1063"/>
      <c r="GMG72" s="527"/>
      <c r="GMH72" s="1062"/>
      <c r="GMI72" s="1063"/>
      <c r="GMJ72" s="1063"/>
      <c r="GMK72" s="1063"/>
      <c r="GML72" s="1063"/>
      <c r="GMM72" s="1063"/>
      <c r="GMN72" s="527"/>
      <c r="GMO72" s="1062"/>
      <c r="GMP72" s="1063"/>
      <c r="GMQ72" s="1063"/>
      <c r="GMR72" s="1063"/>
      <c r="GMS72" s="1063"/>
      <c r="GMT72" s="1063"/>
      <c r="GMU72" s="527"/>
      <c r="GMV72" s="1062"/>
      <c r="GMW72" s="1063"/>
      <c r="GMX72" s="1063"/>
      <c r="GMY72" s="1063"/>
      <c r="GMZ72" s="1063"/>
      <c r="GNA72" s="1063"/>
      <c r="GNB72" s="527"/>
      <c r="GNC72" s="1062"/>
      <c r="GND72" s="1063"/>
      <c r="GNE72" s="1063"/>
      <c r="GNF72" s="1063"/>
      <c r="GNG72" s="1063"/>
      <c r="GNH72" s="1063"/>
      <c r="GNI72" s="527"/>
      <c r="GNJ72" s="1062"/>
      <c r="GNK72" s="1063"/>
      <c r="GNL72" s="1063"/>
      <c r="GNM72" s="1063"/>
      <c r="GNN72" s="1063"/>
      <c r="GNO72" s="1063"/>
      <c r="GNP72" s="527"/>
      <c r="GNQ72" s="1062"/>
      <c r="GNR72" s="1063"/>
      <c r="GNS72" s="1063"/>
      <c r="GNT72" s="1063"/>
      <c r="GNU72" s="1063"/>
      <c r="GNV72" s="1063"/>
      <c r="GNW72" s="527"/>
      <c r="GNX72" s="1062"/>
      <c r="GNY72" s="1063"/>
      <c r="GNZ72" s="1063"/>
      <c r="GOA72" s="1063"/>
      <c r="GOB72" s="1063"/>
      <c r="GOC72" s="1063"/>
      <c r="GOD72" s="527"/>
      <c r="GOE72" s="1062"/>
      <c r="GOF72" s="1063"/>
      <c r="GOG72" s="1063"/>
      <c r="GOH72" s="1063"/>
      <c r="GOI72" s="1063"/>
      <c r="GOJ72" s="1063"/>
      <c r="GOK72" s="527"/>
      <c r="GOL72" s="1062"/>
      <c r="GOM72" s="1063"/>
      <c r="GON72" s="1063"/>
      <c r="GOO72" s="1063"/>
      <c r="GOP72" s="1063"/>
      <c r="GOQ72" s="1063"/>
      <c r="GOR72" s="527"/>
      <c r="GOS72" s="1062"/>
      <c r="GOT72" s="1063"/>
      <c r="GOU72" s="1063"/>
      <c r="GOV72" s="1063"/>
      <c r="GOW72" s="1063"/>
      <c r="GOX72" s="1063"/>
      <c r="GOY72" s="527"/>
      <c r="GOZ72" s="1062"/>
      <c r="GPA72" s="1063"/>
      <c r="GPB72" s="1063"/>
      <c r="GPC72" s="1063"/>
      <c r="GPD72" s="1063"/>
      <c r="GPE72" s="1063"/>
      <c r="GPF72" s="527"/>
      <c r="GPG72" s="1062"/>
      <c r="GPH72" s="1063"/>
      <c r="GPI72" s="1063"/>
      <c r="GPJ72" s="1063"/>
      <c r="GPK72" s="1063"/>
      <c r="GPL72" s="1063"/>
      <c r="GPM72" s="527"/>
      <c r="GPN72" s="1062"/>
      <c r="GPO72" s="1063"/>
      <c r="GPP72" s="1063"/>
      <c r="GPQ72" s="1063"/>
      <c r="GPR72" s="1063"/>
      <c r="GPS72" s="1063"/>
      <c r="GPT72" s="527"/>
      <c r="GPU72" s="1062"/>
      <c r="GPV72" s="1063"/>
      <c r="GPW72" s="1063"/>
      <c r="GPX72" s="1063"/>
      <c r="GPY72" s="1063"/>
      <c r="GPZ72" s="1063"/>
      <c r="GQA72" s="527"/>
      <c r="GQB72" s="1062"/>
      <c r="GQC72" s="1063"/>
      <c r="GQD72" s="1063"/>
      <c r="GQE72" s="1063"/>
      <c r="GQF72" s="1063"/>
      <c r="GQG72" s="1063"/>
      <c r="GQH72" s="527"/>
      <c r="GQI72" s="1062"/>
      <c r="GQJ72" s="1063"/>
      <c r="GQK72" s="1063"/>
      <c r="GQL72" s="1063"/>
      <c r="GQM72" s="1063"/>
      <c r="GQN72" s="1063"/>
      <c r="GQO72" s="527"/>
      <c r="GQP72" s="1062"/>
      <c r="GQQ72" s="1063"/>
      <c r="GQR72" s="1063"/>
      <c r="GQS72" s="1063"/>
      <c r="GQT72" s="1063"/>
      <c r="GQU72" s="1063"/>
      <c r="GQV72" s="527"/>
      <c r="GQW72" s="1062"/>
      <c r="GQX72" s="1063"/>
      <c r="GQY72" s="1063"/>
      <c r="GQZ72" s="1063"/>
      <c r="GRA72" s="1063"/>
      <c r="GRB72" s="1063"/>
      <c r="GRC72" s="527"/>
      <c r="GRD72" s="1062"/>
      <c r="GRE72" s="1063"/>
      <c r="GRF72" s="1063"/>
      <c r="GRG72" s="1063"/>
      <c r="GRH72" s="1063"/>
      <c r="GRI72" s="1063"/>
      <c r="GRJ72" s="527"/>
      <c r="GRK72" s="1062"/>
      <c r="GRL72" s="1063"/>
      <c r="GRM72" s="1063"/>
      <c r="GRN72" s="1063"/>
      <c r="GRO72" s="1063"/>
      <c r="GRP72" s="1063"/>
      <c r="GRQ72" s="527"/>
      <c r="GRR72" s="1062"/>
      <c r="GRS72" s="1063"/>
      <c r="GRT72" s="1063"/>
      <c r="GRU72" s="1063"/>
      <c r="GRV72" s="1063"/>
      <c r="GRW72" s="1063"/>
      <c r="GRX72" s="527"/>
      <c r="GRY72" s="1062"/>
      <c r="GRZ72" s="1063"/>
      <c r="GSA72" s="1063"/>
      <c r="GSB72" s="1063"/>
      <c r="GSC72" s="1063"/>
      <c r="GSD72" s="1063"/>
      <c r="GSE72" s="527"/>
      <c r="GSF72" s="1062"/>
      <c r="GSG72" s="1063"/>
      <c r="GSH72" s="1063"/>
      <c r="GSI72" s="1063"/>
      <c r="GSJ72" s="1063"/>
      <c r="GSK72" s="1063"/>
      <c r="GSL72" s="527"/>
      <c r="GSM72" s="1062"/>
      <c r="GSN72" s="1063"/>
      <c r="GSO72" s="1063"/>
      <c r="GSP72" s="1063"/>
      <c r="GSQ72" s="1063"/>
      <c r="GSR72" s="1063"/>
      <c r="GSS72" s="527"/>
      <c r="GST72" s="1062"/>
      <c r="GSU72" s="1063"/>
      <c r="GSV72" s="1063"/>
      <c r="GSW72" s="1063"/>
      <c r="GSX72" s="1063"/>
      <c r="GSY72" s="1063"/>
      <c r="GSZ72" s="527"/>
      <c r="GTA72" s="1062"/>
      <c r="GTB72" s="1063"/>
      <c r="GTC72" s="1063"/>
      <c r="GTD72" s="1063"/>
      <c r="GTE72" s="1063"/>
      <c r="GTF72" s="1063"/>
      <c r="GTG72" s="527"/>
      <c r="GTH72" s="1062"/>
      <c r="GTI72" s="1063"/>
      <c r="GTJ72" s="1063"/>
      <c r="GTK72" s="1063"/>
      <c r="GTL72" s="1063"/>
      <c r="GTM72" s="1063"/>
      <c r="GTN72" s="527"/>
      <c r="GTO72" s="1062"/>
      <c r="GTP72" s="1063"/>
      <c r="GTQ72" s="1063"/>
      <c r="GTR72" s="1063"/>
      <c r="GTS72" s="1063"/>
      <c r="GTT72" s="1063"/>
      <c r="GTU72" s="527"/>
      <c r="GTV72" s="1062"/>
      <c r="GTW72" s="1063"/>
      <c r="GTX72" s="1063"/>
      <c r="GTY72" s="1063"/>
      <c r="GTZ72" s="1063"/>
      <c r="GUA72" s="1063"/>
      <c r="GUB72" s="527"/>
      <c r="GUC72" s="1062"/>
      <c r="GUD72" s="1063"/>
      <c r="GUE72" s="1063"/>
      <c r="GUF72" s="1063"/>
      <c r="GUG72" s="1063"/>
      <c r="GUH72" s="1063"/>
      <c r="GUI72" s="527"/>
      <c r="GUJ72" s="1062"/>
      <c r="GUK72" s="1063"/>
      <c r="GUL72" s="1063"/>
      <c r="GUM72" s="1063"/>
      <c r="GUN72" s="1063"/>
      <c r="GUO72" s="1063"/>
      <c r="GUP72" s="527"/>
      <c r="GUQ72" s="1062"/>
      <c r="GUR72" s="1063"/>
      <c r="GUS72" s="1063"/>
      <c r="GUT72" s="1063"/>
      <c r="GUU72" s="1063"/>
      <c r="GUV72" s="1063"/>
      <c r="GUW72" s="527"/>
      <c r="GUX72" s="1062"/>
      <c r="GUY72" s="1063"/>
      <c r="GUZ72" s="1063"/>
      <c r="GVA72" s="1063"/>
      <c r="GVB72" s="1063"/>
      <c r="GVC72" s="1063"/>
      <c r="GVD72" s="527"/>
      <c r="GVE72" s="1062"/>
      <c r="GVF72" s="1063"/>
      <c r="GVG72" s="1063"/>
      <c r="GVH72" s="1063"/>
      <c r="GVI72" s="1063"/>
      <c r="GVJ72" s="1063"/>
      <c r="GVK72" s="527"/>
      <c r="GVL72" s="1062"/>
      <c r="GVM72" s="1063"/>
      <c r="GVN72" s="1063"/>
      <c r="GVO72" s="1063"/>
      <c r="GVP72" s="1063"/>
      <c r="GVQ72" s="1063"/>
      <c r="GVR72" s="527"/>
      <c r="GVS72" s="1062"/>
      <c r="GVT72" s="1063"/>
      <c r="GVU72" s="1063"/>
      <c r="GVV72" s="1063"/>
      <c r="GVW72" s="1063"/>
      <c r="GVX72" s="1063"/>
      <c r="GVY72" s="527"/>
      <c r="GVZ72" s="1062"/>
      <c r="GWA72" s="1063"/>
      <c r="GWB72" s="1063"/>
      <c r="GWC72" s="1063"/>
      <c r="GWD72" s="1063"/>
      <c r="GWE72" s="1063"/>
      <c r="GWF72" s="527"/>
      <c r="GWG72" s="1062"/>
      <c r="GWH72" s="1063"/>
      <c r="GWI72" s="1063"/>
      <c r="GWJ72" s="1063"/>
      <c r="GWK72" s="1063"/>
      <c r="GWL72" s="1063"/>
      <c r="GWM72" s="527"/>
      <c r="GWN72" s="1062"/>
      <c r="GWO72" s="1063"/>
      <c r="GWP72" s="1063"/>
      <c r="GWQ72" s="1063"/>
      <c r="GWR72" s="1063"/>
      <c r="GWS72" s="1063"/>
      <c r="GWT72" s="527"/>
      <c r="GWU72" s="1062"/>
      <c r="GWV72" s="1063"/>
      <c r="GWW72" s="1063"/>
      <c r="GWX72" s="1063"/>
      <c r="GWY72" s="1063"/>
      <c r="GWZ72" s="1063"/>
      <c r="GXA72" s="527"/>
      <c r="GXB72" s="1062"/>
      <c r="GXC72" s="1063"/>
      <c r="GXD72" s="1063"/>
      <c r="GXE72" s="1063"/>
      <c r="GXF72" s="1063"/>
      <c r="GXG72" s="1063"/>
      <c r="GXH72" s="527"/>
      <c r="GXI72" s="1062"/>
      <c r="GXJ72" s="1063"/>
      <c r="GXK72" s="1063"/>
      <c r="GXL72" s="1063"/>
      <c r="GXM72" s="1063"/>
      <c r="GXN72" s="1063"/>
      <c r="GXO72" s="527"/>
      <c r="GXP72" s="1062"/>
      <c r="GXQ72" s="1063"/>
      <c r="GXR72" s="1063"/>
      <c r="GXS72" s="1063"/>
      <c r="GXT72" s="1063"/>
      <c r="GXU72" s="1063"/>
      <c r="GXV72" s="527"/>
      <c r="GXW72" s="1062"/>
      <c r="GXX72" s="1063"/>
      <c r="GXY72" s="1063"/>
      <c r="GXZ72" s="1063"/>
      <c r="GYA72" s="1063"/>
      <c r="GYB72" s="1063"/>
      <c r="GYC72" s="527"/>
      <c r="GYD72" s="1062"/>
      <c r="GYE72" s="1063"/>
      <c r="GYF72" s="1063"/>
      <c r="GYG72" s="1063"/>
      <c r="GYH72" s="1063"/>
      <c r="GYI72" s="1063"/>
      <c r="GYJ72" s="527"/>
      <c r="GYK72" s="1062"/>
      <c r="GYL72" s="1063"/>
      <c r="GYM72" s="1063"/>
      <c r="GYN72" s="1063"/>
      <c r="GYO72" s="1063"/>
      <c r="GYP72" s="1063"/>
      <c r="GYQ72" s="527"/>
      <c r="GYR72" s="1062"/>
      <c r="GYS72" s="1063"/>
      <c r="GYT72" s="1063"/>
      <c r="GYU72" s="1063"/>
      <c r="GYV72" s="1063"/>
      <c r="GYW72" s="1063"/>
      <c r="GYX72" s="527"/>
      <c r="GYY72" s="1062"/>
      <c r="GYZ72" s="1063"/>
      <c r="GZA72" s="1063"/>
      <c r="GZB72" s="1063"/>
      <c r="GZC72" s="1063"/>
      <c r="GZD72" s="1063"/>
      <c r="GZE72" s="527"/>
      <c r="GZF72" s="1062"/>
      <c r="GZG72" s="1063"/>
      <c r="GZH72" s="1063"/>
      <c r="GZI72" s="1063"/>
      <c r="GZJ72" s="1063"/>
      <c r="GZK72" s="1063"/>
      <c r="GZL72" s="527"/>
      <c r="GZM72" s="1062"/>
      <c r="GZN72" s="1063"/>
      <c r="GZO72" s="1063"/>
      <c r="GZP72" s="1063"/>
      <c r="GZQ72" s="1063"/>
      <c r="GZR72" s="1063"/>
      <c r="GZS72" s="527"/>
      <c r="GZT72" s="1062"/>
      <c r="GZU72" s="1063"/>
      <c r="GZV72" s="1063"/>
      <c r="GZW72" s="1063"/>
      <c r="GZX72" s="1063"/>
      <c r="GZY72" s="1063"/>
      <c r="GZZ72" s="527"/>
      <c r="HAA72" s="1062"/>
      <c r="HAB72" s="1063"/>
      <c r="HAC72" s="1063"/>
      <c r="HAD72" s="1063"/>
      <c r="HAE72" s="1063"/>
      <c r="HAF72" s="1063"/>
      <c r="HAG72" s="527"/>
      <c r="HAH72" s="1062"/>
      <c r="HAI72" s="1063"/>
      <c r="HAJ72" s="1063"/>
      <c r="HAK72" s="1063"/>
      <c r="HAL72" s="1063"/>
      <c r="HAM72" s="1063"/>
      <c r="HAN72" s="527"/>
      <c r="HAO72" s="1062"/>
      <c r="HAP72" s="1063"/>
      <c r="HAQ72" s="1063"/>
      <c r="HAR72" s="1063"/>
      <c r="HAS72" s="1063"/>
      <c r="HAT72" s="1063"/>
      <c r="HAU72" s="527"/>
      <c r="HAV72" s="1062"/>
      <c r="HAW72" s="1063"/>
      <c r="HAX72" s="1063"/>
      <c r="HAY72" s="1063"/>
      <c r="HAZ72" s="1063"/>
      <c r="HBA72" s="1063"/>
      <c r="HBB72" s="527"/>
      <c r="HBC72" s="1062"/>
      <c r="HBD72" s="1063"/>
      <c r="HBE72" s="1063"/>
      <c r="HBF72" s="1063"/>
      <c r="HBG72" s="1063"/>
      <c r="HBH72" s="1063"/>
      <c r="HBI72" s="527"/>
      <c r="HBJ72" s="1062"/>
      <c r="HBK72" s="1063"/>
      <c r="HBL72" s="1063"/>
      <c r="HBM72" s="1063"/>
      <c r="HBN72" s="1063"/>
      <c r="HBO72" s="1063"/>
      <c r="HBP72" s="527"/>
      <c r="HBQ72" s="1062"/>
      <c r="HBR72" s="1063"/>
      <c r="HBS72" s="1063"/>
      <c r="HBT72" s="1063"/>
      <c r="HBU72" s="1063"/>
      <c r="HBV72" s="1063"/>
      <c r="HBW72" s="527"/>
      <c r="HBX72" s="1062"/>
      <c r="HBY72" s="1063"/>
      <c r="HBZ72" s="1063"/>
      <c r="HCA72" s="1063"/>
      <c r="HCB72" s="1063"/>
      <c r="HCC72" s="1063"/>
      <c r="HCD72" s="527"/>
      <c r="HCE72" s="1062"/>
      <c r="HCF72" s="1063"/>
      <c r="HCG72" s="1063"/>
      <c r="HCH72" s="1063"/>
      <c r="HCI72" s="1063"/>
      <c r="HCJ72" s="1063"/>
      <c r="HCK72" s="527"/>
      <c r="HCL72" s="1062"/>
      <c r="HCM72" s="1063"/>
      <c r="HCN72" s="1063"/>
      <c r="HCO72" s="1063"/>
      <c r="HCP72" s="1063"/>
      <c r="HCQ72" s="1063"/>
      <c r="HCR72" s="527"/>
      <c r="HCS72" s="1062"/>
      <c r="HCT72" s="1063"/>
      <c r="HCU72" s="1063"/>
      <c r="HCV72" s="1063"/>
      <c r="HCW72" s="1063"/>
      <c r="HCX72" s="1063"/>
      <c r="HCY72" s="527"/>
      <c r="HCZ72" s="1062"/>
      <c r="HDA72" s="1063"/>
      <c r="HDB72" s="1063"/>
      <c r="HDC72" s="1063"/>
      <c r="HDD72" s="1063"/>
      <c r="HDE72" s="1063"/>
      <c r="HDF72" s="527"/>
      <c r="HDG72" s="1062"/>
      <c r="HDH72" s="1063"/>
      <c r="HDI72" s="1063"/>
      <c r="HDJ72" s="1063"/>
      <c r="HDK72" s="1063"/>
      <c r="HDL72" s="1063"/>
      <c r="HDM72" s="527"/>
      <c r="HDN72" s="1062"/>
      <c r="HDO72" s="1063"/>
      <c r="HDP72" s="1063"/>
      <c r="HDQ72" s="1063"/>
      <c r="HDR72" s="1063"/>
      <c r="HDS72" s="1063"/>
      <c r="HDT72" s="527"/>
      <c r="HDU72" s="1062"/>
      <c r="HDV72" s="1063"/>
      <c r="HDW72" s="1063"/>
      <c r="HDX72" s="1063"/>
      <c r="HDY72" s="1063"/>
      <c r="HDZ72" s="1063"/>
      <c r="HEA72" s="527"/>
      <c r="HEB72" s="1062"/>
      <c r="HEC72" s="1063"/>
      <c r="HED72" s="1063"/>
      <c r="HEE72" s="1063"/>
      <c r="HEF72" s="1063"/>
      <c r="HEG72" s="1063"/>
      <c r="HEH72" s="527"/>
      <c r="HEI72" s="1062"/>
      <c r="HEJ72" s="1063"/>
      <c r="HEK72" s="1063"/>
      <c r="HEL72" s="1063"/>
      <c r="HEM72" s="1063"/>
      <c r="HEN72" s="1063"/>
      <c r="HEO72" s="527"/>
      <c r="HEP72" s="1062"/>
      <c r="HEQ72" s="1063"/>
      <c r="HER72" s="1063"/>
      <c r="HES72" s="1063"/>
      <c r="HET72" s="1063"/>
      <c r="HEU72" s="1063"/>
      <c r="HEV72" s="527"/>
      <c r="HEW72" s="1062"/>
      <c r="HEX72" s="1063"/>
      <c r="HEY72" s="1063"/>
      <c r="HEZ72" s="1063"/>
      <c r="HFA72" s="1063"/>
      <c r="HFB72" s="1063"/>
      <c r="HFC72" s="527"/>
      <c r="HFD72" s="1062"/>
      <c r="HFE72" s="1063"/>
      <c r="HFF72" s="1063"/>
      <c r="HFG72" s="1063"/>
      <c r="HFH72" s="1063"/>
      <c r="HFI72" s="1063"/>
      <c r="HFJ72" s="527"/>
      <c r="HFK72" s="1062"/>
      <c r="HFL72" s="1063"/>
      <c r="HFM72" s="1063"/>
      <c r="HFN72" s="1063"/>
      <c r="HFO72" s="1063"/>
      <c r="HFP72" s="1063"/>
      <c r="HFQ72" s="527"/>
      <c r="HFR72" s="1062"/>
      <c r="HFS72" s="1063"/>
      <c r="HFT72" s="1063"/>
      <c r="HFU72" s="1063"/>
      <c r="HFV72" s="1063"/>
      <c r="HFW72" s="1063"/>
      <c r="HFX72" s="527"/>
      <c r="HFY72" s="1062"/>
      <c r="HFZ72" s="1063"/>
      <c r="HGA72" s="1063"/>
      <c r="HGB72" s="1063"/>
      <c r="HGC72" s="1063"/>
      <c r="HGD72" s="1063"/>
      <c r="HGE72" s="527"/>
      <c r="HGF72" s="1062"/>
      <c r="HGG72" s="1063"/>
      <c r="HGH72" s="1063"/>
      <c r="HGI72" s="1063"/>
      <c r="HGJ72" s="1063"/>
      <c r="HGK72" s="1063"/>
      <c r="HGL72" s="527"/>
      <c r="HGM72" s="1062"/>
      <c r="HGN72" s="1063"/>
      <c r="HGO72" s="1063"/>
      <c r="HGP72" s="1063"/>
      <c r="HGQ72" s="1063"/>
      <c r="HGR72" s="1063"/>
      <c r="HGS72" s="527"/>
      <c r="HGT72" s="1062"/>
      <c r="HGU72" s="1063"/>
      <c r="HGV72" s="1063"/>
      <c r="HGW72" s="1063"/>
      <c r="HGX72" s="1063"/>
      <c r="HGY72" s="1063"/>
      <c r="HGZ72" s="527"/>
      <c r="HHA72" s="1062"/>
      <c r="HHB72" s="1063"/>
      <c r="HHC72" s="1063"/>
      <c r="HHD72" s="1063"/>
      <c r="HHE72" s="1063"/>
      <c r="HHF72" s="1063"/>
      <c r="HHG72" s="527"/>
      <c r="HHH72" s="1062"/>
      <c r="HHI72" s="1063"/>
      <c r="HHJ72" s="1063"/>
      <c r="HHK72" s="1063"/>
      <c r="HHL72" s="1063"/>
      <c r="HHM72" s="1063"/>
      <c r="HHN72" s="527"/>
      <c r="HHO72" s="1062"/>
      <c r="HHP72" s="1063"/>
      <c r="HHQ72" s="1063"/>
      <c r="HHR72" s="1063"/>
      <c r="HHS72" s="1063"/>
      <c r="HHT72" s="1063"/>
      <c r="HHU72" s="527"/>
      <c r="HHV72" s="1062"/>
      <c r="HHW72" s="1063"/>
      <c r="HHX72" s="1063"/>
      <c r="HHY72" s="1063"/>
      <c r="HHZ72" s="1063"/>
      <c r="HIA72" s="1063"/>
      <c r="HIB72" s="527"/>
      <c r="HIC72" s="1062"/>
      <c r="HID72" s="1063"/>
      <c r="HIE72" s="1063"/>
      <c r="HIF72" s="1063"/>
      <c r="HIG72" s="1063"/>
      <c r="HIH72" s="1063"/>
      <c r="HII72" s="527"/>
      <c r="HIJ72" s="1062"/>
      <c r="HIK72" s="1063"/>
      <c r="HIL72" s="1063"/>
      <c r="HIM72" s="1063"/>
      <c r="HIN72" s="1063"/>
      <c r="HIO72" s="1063"/>
      <c r="HIP72" s="527"/>
      <c r="HIQ72" s="1062"/>
      <c r="HIR72" s="1063"/>
      <c r="HIS72" s="1063"/>
      <c r="HIT72" s="1063"/>
      <c r="HIU72" s="1063"/>
      <c r="HIV72" s="1063"/>
      <c r="HIW72" s="527"/>
      <c r="HIX72" s="1062"/>
      <c r="HIY72" s="1063"/>
      <c r="HIZ72" s="1063"/>
      <c r="HJA72" s="1063"/>
      <c r="HJB72" s="1063"/>
      <c r="HJC72" s="1063"/>
      <c r="HJD72" s="527"/>
      <c r="HJE72" s="1062"/>
      <c r="HJF72" s="1063"/>
      <c r="HJG72" s="1063"/>
      <c r="HJH72" s="1063"/>
      <c r="HJI72" s="1063"/>
      <c r="HJJ72" s="1063"/>
      <c r="HJK72" s="527"/>
      <c r="HJL72" s="1062"/>
      <c r="HJM72" s="1063"/>
      <c r="HJN72" s="1063"/>
      <c r="HJO72" s="1063"/>
      <c r="HJP72" s="1063"/>
      <c r="HJQ72" s="1063"/>
      <c r="HJR72" s="527"/>
      <c r="HJS72" s="1062"/>
      <c r="HJT72" s="1063"/>
      <c r="HJU72" s="1063"/>
      <c r="HJV72" s="1063"/>
      <c r="HJW72" s="1063"/>
      <c r="HJX72" s="1063"/>
      <c r="HJY72" s="527"/>
      <c r="HJZ72" s="1062"/>
      <c r="HKA72" s="1063"/>
      <c r="HKB72" s="1063"/>
      <c r="HKC72" s="1063"/>
      <c r="HKD72" s="1063"/>
      <c r="HKE72" s="1063"/>
      <c r="HKF72" s="527"/>
      <c r="HKG72" s="1062"/>
      <c r="HKH72" s="1063"/>
      <c r="HKI72" s="1063"/>
      <c r="HKJ72" s="1063"/>
      <c r="HKK72" s="1063"/>
      <c r="HKL72" s="1063"/>
      <c r="HKM72" s="527"/>
      <c r="HKN72" s="1062"/>
      <c r="HKO72" s="1063"/>
      <c r="HKP72" s="1063"/>
      <c r="HKQ72" s="1063"/>
      <c r="HKR72" s="1063"/>
      <c r="HKS72" s="1063"/>
      <c r="HKT72" s="527"/>
      <c r="HKU72" s="1062"/>
      <c r="HKV72" s="1063"/>
      <c r="HKW72" s="1063"/>
      <c r="HKX72" s="1063"/>
      <c r="HKY72" s="1063"/>
      <c r="HKZ72" s="1063"/>
      <c r="HLA72" s="527"/>
      <c r="HLB72" s="1062"/>
      <c r="HLC72" s="1063"/>
      <c r="HLD72" s="1063"/>
      <c r="HLE72" s="1063"/>
      <c r="HLF72" s="1063"/>
      <c r="HLG72" s="1063"/>
      <c r="HLH72" s="527"/>
      <c r="HLI72" s="1062"/>
      <c r="HLJ72" s="1063"/>
      <c r="HLK72" s="1063"/>
      <c r="HLL72" s="1063"/>
      <c r="HLM72" s="1063"/>
      <c r="HLN72" s="1063"/>
      <c r="HLO72" s="527"/>
      <c r="HLP72" s="1062"/>
      <c r="HLQ72" s="1063"/>
      <c r="HLR72" s="1063"/>
      <c r="HLS72" s="1063"/>
      <c r="HLT72" s="1063"/>
      <c r="HLU72" s="1063"/>
      <c r="HLV72" s="527"/>
      <c r="HLW72" s="1062"/>
      <c r="HLX72" s="1063"/>
      <c r="HLY72" s="1063"/>
      <c r="HLZ72" s="1063"/>
      <c r="HMA72" s="1063"/>
      <c r="HMB72" s="1063"/>
      <c r="HMC72" s="527"/>
      <c r="HMD72" s="1062"/>
      <c r="HME72" s="1063"/>
      <c r="HMF72" s="1063"/>
      <c r="HMG72" s="1063"/>
      <c r="HMH72" s="1063"/>
      <c r="HMI72" s="1063"/>
      <c r="HMJ72" s="527"/>
      <c r="HMK72" s="1062"/>
      <c r="HML72" s="1063"/>
      <c r="HMM72" s="1063"/>
      <c r="HMN72" s="1063"/>
      <c r="HMO72" s="1063"/>
      <c r="HMP72" s="1063"/>
      <c r="HMQ72" s="527"/>
      <c r="HMR72" s="1062"/>
      <c r="HMS72" s="1063"/>
      <c r="HMT72" s="1063"/>
      <c r="HMU72" s="1063"/>
      <c r="HMV72" s="1063"/>
      <c r="HMW72" s="1063"/>
      <c r="HMX72" s="527"/>
      <c r="HMY72" s="1062"/>
      <c r="HMZ72" s="1063"/>
      <c r="HNA72" s="1063"/>
      <c r="HNB72" s="1063"/>
      <c r="HNC72" s="1063"/>
      <c r="HND72" s="1063"/>
      <c r="HNE72" s="527"/>
      <c r="HNF72" s="1062"/>
      <c r="HNG72" s="1063"/>
      <c r="HNH72" s="1063"/>
      <c r="HNI72" s="1063"/>
      <c r="HNJ72" s="1063"/>
      <c r="HNK72" s="1063"/>
      <c r="HNL72" s="527"/>
      <c r="HNM72" s="1062"/>
      <c r="HNN72" s="1063"/>
      <c r="HNO72" s="1063"/>
      <c r="HNP72" s="1063"/>
      <c r="HNQ72" s="1063"/>
      <c r="HNR72" s="1063"/>
      <c r="HNS72" s="527"/>
      <c r="HNT72" s="1062"/>
      <c r="HNU72" s="1063"/>
      <c r="HNV72" s="1063"/>
      <c r="HNW72" s="1063"/>
      <c r="HNX72" s="1063"/>
      <c r="HNY72" s="1063"/>
      <c r="HNZ72" s="527"/>
      <c r="HOA72" s="1062"/>
      <c r="HOB72" s="1063"/>
      <c r="HOC72" s="1063"/>
      <c r="HOD72" s="1063"/>
      <c r="HOE72" s="1063"/>
      <c r="HOF72" s="1063"/>
      <c r="HOG72" s="527"/>
      <c r="HOH72" s="1062"/>
      <c r="HOI72" s="1063"/>
      <c r="HOJ72" s="1063"/>
      <c r="HOK72" s="1063"/>
      <c r="HOL72" s="1063"/>
      <c r="HOM72" s="1063"/>
      <c r="HON72" s="527"/>
      <c r="HOO72" s="1062"/>
      <c r="HOP72" s="1063"/>
      <c r="HOQ72" s="1063"/>
      <c r="HOR72" s="1063"/>
      <c r="HOS72" s="1063"/>
      <c r="HOT72" s="1063"/>
      <c r="HOU72" s="527"/>
      <c r="HOV72" s="1062"/>
      <c r="HOW72" s="1063"/>
      <c r="HOX72" s="1063"/>
      <c r="HOY72" s="1063"/>
      <c r="HOZ72" s="1063"/>
      <c r="HPA72" s="1063"/>
      <c r="HPB72" s="527"/>
      <c r="HPC72" s="1062"/>
      <c r="HPD72" s="1063"/>
      <c r="HPE72" s="1063"/>
      <c r="HPF72" s="1063"/>
      <c r="HPG72" s="1063"/>
      <c r="HPH72" s="1063"/>
      <c r="HPI72" s="527"/>
      <c r="HPJ72" s="1062"/>
      <c r="HPK72" s="1063"/>
      <c r="HPL72" s="1063"/>
      <c r="HPM72" s="1063"/>
      <c r="HPN72" s="1063"/>
      <c r="HPO72" s="1063"/>
      <c r="HPP72" s="527"/>
      <c r="HPQ72" s="1062"/>
      <c r="HPR72" s="1063"/>
      <c r="HPS72" s="1063"/>
      <c r="HPT72" s="1063"/>
      <c r="HPU72" s="1063"/>
      <c r="HPV72" s="1063"/>
      <c r="HPW72" s="527"/>
      <c r="HPX72" s="1062"/>
      <c r="HPY72" s="1063"/>
      <c r="HPZ72" s="1063"/>
      <c r="HQA72" s="1063"/>
      <c r="HQB72" s="1063"/>
      <c r="HQC72" s="1063"/>
      <c r="HQD72" s="527"/>
      <c r="HQE72" s="1062"/>
      <c r="HQF72" s="1063"/>
      <c r="HQG72" s="1063"/>
      <c r="HQH72" s="1063"/>
      <c r="HQI72" s="1063"/>
      <c r="HQJ72" s="1063"/>
      <c r="HQK72" s="527"/>
      <c r="HQL72" s="1062"/>
      <c r="HQM72" s="1063"/>
      <c r="HQN72" s="1063"/>
      <c r="HQO72" s="1063"/>
      <c r="HQP72" s="1063"/>
      <c r="HQQ72" s="1063"/>
      <c r="HQR72" s="527"/>
      <c r="HQS72" s="1062"/>
      <c r="HQT72" s="1063"/>
      <c r="HQU72" s="1063"/>
      <c r="HQV72" s="1063"/>
      <c r="HQW72" s="1063"/>
      <c r="HQX72" s="1063"/>
      <c r="HQY72" s="527"/>
      <c r="HQZ72" s="1062"/>
      <c r="HRA72" s="1063"/>
      <c r="HRB72" s="1063"/>
      <c r="HRC72" s="1063"/>
      <c r="HRD72" s="1063"/>
      <c r="HRE72" s="1063"/>
      <c r="HRF72" s="527"/>
      <c r="HRG72" s="1062"/>
      <c r="HRH72" s="1063"/>
      <c r="HRI72" s="1063"/>
      <c r="HRJ72" s="1063"/>
      <c r="HRK72" s="1063"/>
      <c r="HRL72" s="1063"/>
      <c r="HRM72" s="527"/>
      <c r="HRN72" s="1062"/>
      <c r="HRO72" s="1063"/>
      <c r="HRP72" s="1063"/>
      <c r="HRQ72" s="1063"/>
      <c r="HRR72" s="1063"/>
      <c r="HRS72" s="1063"/>
      <c r="HRT72" s="527"/>
      <c r="HRU72" s="1062"/>
      <c r="HRV72" s="1063"/>
      <c r="HRW72" s="1063"/>
      <c r="HRX72" s="1063"/>
      <c r="HRY72" s="1063"/>
      <c r="HRZ72" s="1063"/>
      <c r="HSA72" s="527"/>
      <c r="HSB72" s="1062"/>
      <c r="HSC72" s="1063"/>
      <c r="HSD72" s="1063"/>
      <c r="HSE72" s="1063"/>
      <c r="HSF72" s="1063"/>
      <c r="HSG72" s="1063"/>
      <c r="HSH72" s="527"/>
      <c r="HSI72" s="1062"/>
      <c r="HSJ72" s="1063"/>
      <c r="HSK72" s="1063"/>
      <c r="HSL72" s="1063"/>
      <c r="HSM72" s="1063"/>
      <c r="HSN72" s="1063"/>
      <c r="HSO72" s="527"/>
      <c r="HSP72" s="1062"/>
      <c r="HSQ72" s="1063"/>
      <c r="HSR72" s="1063"/>
      <c r="HSS72" s="1063"/>
      <c r="HST72" s="1063"/>
      <c r="HSU72" s="1063"/>
      <c r="HSV72" s="527"/>
      <c r="HSW72" s="1062"/>
      <c r="HSX72" s="1063"/>
      <c r="HSY72" s="1063"/>
      <c r="HSZ72" s="1063"/>
      <c r="HTA72" s="1063"/>
      <c r="HTB72" s="1063"/>
      <c r="HTC72" s="527"/>
      <c r="HTD72" s="1062"/>
      <c r="HTE72" s="1063"/>
      <c r="HTF72" s="1063"/>
      <c r="HTG72" s="1063"/>
      <c r="HTH72" s="1063"/>
      <c r="HTI72" s="1063"/>
      <c r="HTJ72" s="527"/>
      <c r="HTK72" s="1062"/>
      <c r="HTL72" s="1063"/>
      <c r="HTM72" s="1063"/>
      <c r="HTN72" s="1063"/>
      <c r="HTO72" s="1063"/>
      <c r="HTP72" s="1063"/>
      <c r="HTQ72" s="527"/>
      <c r="HTR72" s="1062"/>
      <c r="HTS72" s="1063"/>
      <c r="HTT72" s="1063"/>
      <c r="HTU72" s="1063"/>
      <c r="HTV72" s="1063"/>
      <c r="HTW72" s="1063"/>
      <c r="HTX72" s="527"/>
      <c r="HTY72" s="1062"/>
      <c r="HTZ72" s="1063"/>
      <c r="HUA72" s="1063"/>
      <c r="HUB72" s="1063"/>
      <c r="HUC72" s="1063"/>
      <c r="HUD72" s="1063"/>
      <c r="HUE72" s="527"/>
      <c r="HUF72" s="1062"/>
      <c r="HUG72" s="1063"/>
      <c r="HUH72" s="1063"/>
      <c r="HUI72" s="1063"/>
      <c r="HUJ72" s="1063"/>
      <c r="HUK72" s="1063"/>
      <c r="HUL72" s="527"/>
      <c r="HUM72" s="1062"/>
      <c r="HUN72" s="1063"/>
      <c r="HUO72" s="1063"/>
      <c r="HUP72" s="1063"/>
      <c r="HUQ72" s="1063"/>
      <c r="HUR72" s="1063"/>
      <c r="HUS72" s="527"/>
      <c r="HUT72" s="1062"/>
      <c r="HUU72" s="1063"/>
      <c r="HUV72" s="1063"/>
      <c r="HUW72" s="1063"/>
      <c r="HUX72" s="1063"/>
      <c r="HUY72" s="1063"/>
      <c r="HUZ72" s="527"/>
      <c r="HVA72" s="1062"/>
      <c r="HVB72" s="1063"/>
      <c r="HVC72" s="1063"/>
      <c r="HVD72" s="1063"/>
      <c r="HVE72" s="1063"/>
      <c r="HVF72" s="1063"/>
      <c r="HVG72" s="527"/>
      <c r="HVH72" s="1062"/>
      <c r="HVI72" s="1063"/>
      <c r="HVJ72" s="1063"/>
      <c r="HVK72" s="1063"/>
      <c r="HVL72" s="1063"/>
      <c r="HVM72" s="1063"/>
      <c r="HVN72" s="527"/>
      <c r="HVO72" s="1062"/>
      <c r="HVP72" s="1063"/>
      <c r="HVQ72" s="1063"/>
      <c r="HVR72" s="1063"/>
      <c r="HVS72" s="1063"/>
      <c r="HVT72" s="1063"/>
      <c r="HVU72" s="527"/>
      <c r="HVV72" s="1062"/>
      <c r="HVW72" s="1063"/>
      <c r="HVX72" s="1063"/>
      <c r="HVY72" s="1063"/>
      <c r="HVZ72" s="1063"/>
      <c r="HWA72" s="1063"/>
      <c r="HWB72" s="527"/>
      <c r="HWC72" s="1062"/>
      <c r="HWD72" s="1063"/>
      <c r="HWE72" s="1063"/>
      <c r="HWF72" s="1063"/>
      <c r="HWG72" s="1063"/>
      <c r="HWH72" s="1063"/>
      <c r="HWI72" s="527"/>
      <c r="HWJ72" s="1062"/>
      <c r="HWK72" s="1063"/>
      <c r="HWL72" s="1063"/>
      <c r="HWM72" s="1063"/>
      <c r="HWN72" s="1063"/>
      <c r="HWO72" s="1063"/>
      <c r="HWP72" s="527"/>
      <c r="HWQ72" s="1062"/>
      <c r="HWR72" s="1063"/>
      <c r="HWS72" s="1063"/>
      <c r="HWT72" s="1063"/>
      <c r="HWU72" s="1063"/>
      <c r="HWV72" s="1063"/>
      <c r="HWW72" s="527"/>
      <c r="HWX72" s="1062"/>
      <c r="HWY72" s="1063"/>
      <c r="HWZ72" s="1063"/>
      <c r="HXA72" s="1063"/>
      <c r="HXB72" s="1063"/>
      <c r="HXC72" s="1063"/>
      <c r="HXD72" s="527"/>
      <c r="HXE72" s="1062"/>
      <c r="HXF72" s="1063"/>
      <c r="HXG72" s="1063"/>
      <c r="HXH72" s="1063"/>
      <c r="HXI72" s="1063"/>
      <c r="HXJ72" s="1063"/>
      <c r="HXK72" s="527"/>
      <c r="HXL72" s="1062"/>
      <c r="HXM72" s="1063"/>
      <c r="HXN72" s="1063"/>
      <c r="HXO72" s="1063"/>
      <c r="HXP72" s="1063"/>
      <c r="HXQ72" s="1063"/>
      <c r="HXR72" s="527"/>
      <c r="HXS72" s="1062"/>
      <c r="HXT72" s="1063"/>
      <c r="HXU72" s="1063"/>
      <c r="HXV72" s="1063"/>
      <c r="HXW72" s="1063"/>
      <c r="HXX72" s="1063"/>
      <c r="HXY72" s="527"/>
      <c r="HXZ72" s="1062"/>
      <c r="HYA72" s="1063"/>
      <c r="HYB72" s="1063"/>
      <c r="HYC72" s="1063"/>
      <c r="HYD72" s="1063"/>
      <c r="HYE72" s="1063"/>
      <c r="HYF72" s="527"/>
      <c r="HYG72" s="1062"/>
      <c r="HYH72" s="1063"/>
      <c r="HYI72" s="1063"/>
      <c r="HYJ72" s="1063"/>
      <c r="HYK72" s="1063"/>
      <c r="HYL72" s="1063"/>
      <c r="HYM72" s="527"/>
      <c r="HYN72" s="1062"/>
      <c r="HYO72" s="1063"/>
      <c r="HYP72" s="1063"/>
      <c r="HYQ72" s="1063"/>
      <c r="HYR72" s="1063"/>
      <c r="HYS72" s="1063"/>
      <c r="HYT72" s="527"/>
      <c r="HYU72" s="1062"/>
      <c r="HYV72" s="1063"/>
      <c r="HYW72" s="1063"/>
      <c r="HYX72" s="1063"/>
      <c r="HYY72" s="1063"/>
      <c r="HYZ72" s="1063"/>
      <c r="HZA72" s="527"/>
      <c r="HZB72" s="1062"/>
      <c r="HZC72" s="1063"/>
      <c r="HZD72" s="1063"/>
      <c r="HZE72" s="1063"/>
      <c r="HZF72" s="1063"/>
      <c r="HZG72" s="1063"/>
      <c r="HZH72" s="527"/>
      <c r="HZI72" s="1062"/>
      <c r="HZJ72" s="1063"/>
      <c r="HZK72" s="1063"/>
      <c r="HZL72" s="1063"/>
      <c r="HZM72" s="1063"/>
      <c r="HZN72" s="1063"/>
      <c r="HZO72" s="527"/>
      <c r="HZP72" s="1062"/>
      <c r="HZQ72" s="1063"/>
      <c r="HZR72" s="1063"/>
      <c r="HZS72" s="1063"/>
      <c r="HZT72" s="1063"/>
      <c r="HZU72" s="1063"/>
      <c r="HZV72" s="527"/>
      <c r="HZW72" s="1062"/>
      <c r="HZX72" s="1063"/>
      <c r="HZY72" s="1063"/>
      <c r="HZZ72" s="1063"/>
      <c r="IAA72" s="1063"/>
      <c r="IAB72" s="1063"/>
      <c r="IAC72" s="527"/>
      <c r="IAD72" s="1062"/>
      <c r="IAE72" s="1063"/>
      <c r="IAF72" s="1063"/>
      <c r="IAG72" s="1063"/>
      <c r="IAH72" s="1063"/>
      <c r="IAI72" s="1063"/>
      <c r="IAJ72" s="527"/>
      <c r="IAK72" s="1062"/>
      <c r="IAL72" s="1063"/>
      <c r="IAM72" s="1063"/>
      <c r="IAN72" s="1063"/>
      <c r="IAO72" s="1063"/>
      <c r="IAP72" s="1063"/>
      <c r="IAQ72" s="527"/>
      <c r="IAR72" s="1062"/>
      <c r="IAS72" s="1063"/>
      <c r="IAT72" s="1063"/>
      <c r="IAU72" s="1063"/>
      <c r="IAV72" s="1063"/>
      <c r="IAW72" s="1063"/>
      <c r="IAX72" s="527"/>
      <c r="IAY72" s="1062"/>
      <c r="IAZ72" s="1063"/>
      <c r="IBA72" s="1063"/>
      <c r="IBB72" s="1063"/>
      <c r="IBC72" s="1063"/>
      <c r="IBD72" s="1063"/>
      <c r="IBE72" s="527"/>
      <c r="IBF72" s="1062"/>
      <c r="IBG72" s="1063"/>
      <c r="IBH72" s="1063"/>
      <c r="IBI72" s="1063"/>
      <c r="IBJ72" s="1063"/>
      <c r="IBK72" s="1063"/>
      <c r="IBL72" s="527"/>
      <c r="IBM72" s="1062"/>
      <c r="IBN72" s="1063"/>
      <c r="IBO72" s="1063"/>
      <c r="IBP72" s="1063"/>
      <c r="IBQ72" s="1063"/>
      <c r="IBR72" s="1063"/>
      <c r="IBS72" s="527"/>
      <c r="IBT72" s="1062"/>
      <c r="IBU72" s="1063"/>
      <c r="IBV72" s="1063"/>
      <c r="IBW72" s="1063"/>
      <c r="IBX72" s="1063"/>
      <c r="IBY72" s="1063"/>
      <c r="IBZ72" s="527"/>
      <c r="ICA72" s="1062"/>
      <c r="ICB72" s="1063"/>
      <c r="ICC72" s="1063"/>
      <c r="ICD72" s="1063"/>
      <c r="ICE72" s="1063"/>
      <c r="ICF72" s="1063"/>
      <c r="ICG72" s="527"/>
      <c r="ICH72" s="1062"/>
      <c r="ICI72" s="1063"/>
      <c r="ICJ72" s="1063"/>
      <c r="ICK72" s="1063"/>
      <c r="ICL72" s="1063"/>
      <c r="ICM72" s="1063"/>
      <c r="ICN72" s="527"/>
      <c r="ICO72" s="1062"/>
      <c r="ICP72" s="1063"/>
      <c r="ICQ72" s="1063"/>
      <c r="ICR72" s="1063"/>
      <c r="ICS72" s="1063"/>
      <c r="ICT72" s="1063"/>
      <c r="ICU72" s="527"/>
      <c r="ICV72" s="1062"/>
      <c r="ICW72" s="1063"/>
      <c r="ICX72" s="1063"/>
      <c r="ICY72" s="1063"/>
      <c r="ICZ72" s="1063"/>
      <c r="IDA72" s="1063"/>
      <c r="IDB72" s="527"/>
      <c r="IDC72" s="1062"/>
      <c r="IDD72" s="1063"/>
      <c r="IDE72" s="1063"/>
      <c r="IDF72" s="1063"/>
      <c r="IDG72" s="1063"/>
      <c r="IDH72" s="1063"/>
      <c r="IDI72" s="527"/>
      <c r="IDJ72" s="1062"/>
      <c r="IDK72" s="1063"/>
      <c r="IDL72" s="1063"/>
      <c r="IDM72" s="1063"/>
      <c r="IDN72" s="1063"/>
      <c r="IDO72" s="1063"/>
      <c r="IDP72" s="527"/>
      <c r="IDQ72" s="1062"/>
      <c r="IDR72" s="1063"/>
      <c r="IDS72" s="1063"/>
      <c r="IDT72" s="1063"/>
      <c r="IDU72" s="1063"/>
      <c r="IDV72" s="1063"/>
      <c r="IDW72" s="527"/>
      <c r="IDX72" s="1062"/>
      <c r="IDY72" s="1063"/>
      <c r="IDZ72" s="1063"/>
      <c r="IEA72" s="1063"/>
      <c r="IEB72" s="1063"/>
      <c r="IEC72" s="1063"/>
      <c r="IED72" s="527"/>
      <c r="IEE72" s="1062"/>
      <c r="IEF72" s="1063"/>
      <c r="IEG72" s="1063"/>
      <c r="IEH72" s="1063"/>
      <c r="IEI72" s="1063"/>
      <c r="IEJ72" s="1063"/>
      <c r="IEK72" s="527"/>
      <c r="IEL72" s="1062"/>
      <c r="IEM72" s="1063"/>
      <c r="IEN72" s="1063"/>
      <c r="IEO72" s="1063"/>
      <c r="IEP72" s="1063"/>
      <c r="IEQ72" s="1063"/>
      <c r="IER72" s="527"/>
      <c r="IES72" s="1062"/>
      <c r="IET72" s="1063"/>
      <c r="IEU72" s="1063"/>
      <c r="IEV72" s="1063"/>
      <c r="IEW72" s="1063"/>
      <c r="IEX72" s="1063"/>
      <c r="IEY72" s="527"/>
      <c r="IEZ72" s="1062"/>
      <c r="IFA72" s="1063"/>
      <c r="IFB72" s="1063"/>
      <c r="IFC72" s="1063"/>
      <c r="IFD72" s="1063"/>
      <c r="IFE72" s="1063"/>
      <c r="IFF72" s="527"/>
      <c r="IFG72" s="1062"/>
      <c r="IFH72" s="1063"/>
      <c r="IFI72" s="1063"/>
      <c r="IFJ72" s="1063"/>
      <c r="IFK72" s="1063"/>
      <c r="IFL72" s="1063"/>
      <c r="IFM72" s="527"/>
      <c r="IFN72" s="1062"/>
      <c r="IFO72" s="1063"/>
      <c r="IFP72" s="1063"/>
      <c r="IFQ72" s="1063"/>
      <c r="IFR72" s="1063"/>
      <c r="IFS72" s="1063"/>
      <c r="IFT72" s="527"/>
      <c r="IFU72" s="1062"/>
      <c r="IFV72" s="1063"/>
      <c r="IFW72" s="1063"/>
      <c r="IFX72" s="1063"/>
      <c r="IFY72" s="1063"/>
      <c r="IFZ72" s="1063"/>
      <c r="IGA72" s="527"/>
      <c r="IGB72" s="1062"/>
      <c r="IGC72" s="1063"/>
      <c r="IGD72" s="1063"/>
      <c r="IGE72" s="1063"/>
      <c r="IGF72" s="1063"/>
      <c r="IGG72" s="1063"/>
      <c r="IGH72" s="527"/>
      <c r="IGI72" s="1062"/>
      <c r="IGJ72" s="1063"/>
      <c r="IGK72" s="1063"/>
      <c r="IGL72" s="1063"/>
      <c r="IGM72" s="1063"/>
      <c r="IGN72" s="1063"/>
      <c r="IGO72" s="527"/>
      <c r="IGP72" s="1062"/>
      <c r="IGQ72" s="1063"/>
      <c r="IGR72" s="1063"/>
      <c r="IGS72" s="1063"/>
      <c r="IGT72" s="1063"/>
      <c r="IGU72" s="1063"/>
      <c r="IGV72" s="527"/>
      <c r="IGW72" s="1062"/>
      <c r="IGX72" s="1063"/>
      <c r="IGY72" s="1063"/>
      <c r="IGZ72" s="1063"/>
      <c r="IHA72" s="1063"/>
      <c r="IHB72" s="1063"/>
      <c r="IHC72" s="527"/>
      <c r="IHD72" s="1062"/>
      <c r="IHE72" s="1063"/>
      <c r="IHF72" s="1063"/>
      <c r="IHG72" s="1063"/>
      <c r="IHH72" s="1063"/>
      <c r="IHI72" s="1063"/>
      <c r="IHJ72" s="527"/>
      <c r="IHK72" s="1062"/>
      <c r="IHL72" s="1063"/>
      <c r="IHM72" s="1063"/>
      <c r="IHN72" s="1063"/>
      <c r="IHO72" s="1063"/>
      <c r="IHP72" s="1063"/>
      <c r="IHQ72" s="527"/>
      <c r="IHR72" s="1062"/>
      <c r="IHS72" s="1063"/>
      <c r="IHT72" s="1063"/>
      <c r="IHU72" s="1063"/>
      <c r="IHV72" s="1063"/>
      <c r="IHW72" s="1063"/>
      <c r="IHX72" s="527"/>
      <c r="IHY72" s="1062"/>
      <c r="IHZ72" s="1063"/>
      <c r="IIA72" s="1063"/>
      <c r="IIB72" s="1063"/>
      <c r="IIC72" s="1063"/>
      <c r="IID72" s="1063"/>
      <c r="IIE72" s="527"/>
      <c r="IIF72" s="1062"/>
      <c r="IIG72" s="1063"/>
      <c r="IIH72" s="1063"/>
      <c r="III72" s="1063"/>
      <c r="IIJ72" s="1063"/>
      <c r="IIK72" s="1063"/>
      <c r="IIL72" s="527"/>
      <c r="IIM72" s="1062"/>
      <c r="IIN72" s="1063"/>
      <c r="IIO72" s="1063"/>
      <c r="IIP72" s="1063"/>
      <c r="IIQ72" s="1063"/>
      <c r="IIR72" s="1063"/>
      <c r="IIS72" s="527"/>
      <c r="IIT72" s="1062"/>
      <c r="IIU72" s="1063"/>
      <c r="IIV72" s="1063"/>
      <c r="IIW72" s="1063"/>
      <c r="IIX72" s="1063"/>
      <c r="IIY72" s="1063"/>
      <c r="IIZ72" s="527"/>
      <c r="IJA72" s="1062"/>
      <c r="IJB72" s="1063"/>
      <c r="IJC72" s="1063"/>
      <c r="IJD72" s="1063"/>
      <c r="IJE72" s="1063"/>
      <c r="IJF72" s="1063"/>
      <c r="IJG72" s="527"/>
      <c r="IJH72" s="1062"/>
      <c r="IJI72" s="1063"/>
      <c r="IJJ72" s="1063"/>
      <c r="IJK72" s="1063"/>
      <c r="IJL72" s="1063"/>
      <c r="IJM72" s="1063"/>
      <c r="IJN72" s="527"/>
      <c r="IJO72" s="1062"/>
      <c r="IJP72" s="1063"/>
      <c r="IJQ72" s="1063"/>
      <c r="IJR72" s="1063"/>
      <c r="IJS72" s="1063"/>
      <c r="IJT72" s="1063"/>
      <c r="IJU72" s="527"/>
      <c r="IJV72" s="1062"/>
      <c r="IJW72" s="1063"/>
      <c r="IJX72" s="1063"/>
      <c r="IJY72" s="1063"/>
      <c r="IJZ72" s="1063"/>
      <c r="IKA72" s="1063"/>
      <c r="IKB72" s="527"/>
      <c r="IKC72" s="1062"/>
      <c r="IKD72" s="1063"/>
      <c r="IKE72" s="1063"/>
      <c r="IKF72" s="1063"/>
      <c r="IKG72" s="1063"/>
      <c r="IKH72" s="1063"/>
      <c r="IKI72" s="527"/>
      <c r="IKJ72" s="1062"/>
      <c r="IKK72" s="1063"/>
      <c r="IKL72" s="1063"/>
      <c r="IKM72" s="1063"/>
      <c r="IKN72" s="1063"/>
      <c r="IKO72" s="1063"/>
      <c r="IKP72" s="527"/>
      <c r="IKQ72" s="1062"/>
      <c r="IKR72" s="1063"/>
      <c r="IKS72" s="1063"/>
      <c r="IKT72" s="1063"/>
      <c r="IKU72" s="1063"/>
      <c r="IKV72" s="1063"/>
      <c r="IKW72" s="527"/>
      <c r="IKX72" s="1062"/>
      <c r="IKY72" s="1063"/>
      <c r="IKZ72" s="1063"/>
      <c r="ILA72" s="1063"/>
      <c r="ILB72" s="1063"/>
      <c r="ILC72" s="1063"/>
      <c r="ILD72" s="527"/>
      <c r="ILE72" s="1062"/>
      <c r="ILF72" s="1063"/>
      <c r="ILG72" s="1063"/>
      <c r="ILH72" s="1063"/>
      <c r="ILI72" s="1063"/>
      <c r="ILJ72" s="1063"/>
      <c r="ILK72" s="527"/>
      <c r="ILL72" s="1062"/>
      <c r="ILM72" s="1063"/>
      <c r="ILN72" s="1063"/>
      <c r="ILO72" s="1063"/>
      <c r="ILP72" s="1063"/>
      <c r="ILQ72" s="1063"/>
      <c r="ILR72" s="527"/>
      <c r="ILS72" s="1062"/>
      <c r="ILT72" s="1063"/>
      <c r="ILU72" s="1063"/>
      <c r="ILV72" s="1063"/>
      <c r="ILW72" s="1063"/>
      <c r="ILX72" s="1063"/>
      <c r="ILY72" s="527"/>
      <c r="ILZ72" s="1062"/>
      <c r="IMA72" s="1063"/>
      <c r="IMB72" s="1063"/>
      <c r="IMC72" s="1063"/>
      <c r="IMD72" s="1063"/>
      <c r="IME72" s="1063"/>
      <c r="IMF72" s="527"/>
      <c r="IMG72" s="1062"/>
      <c r="IMH72" s="1063"/>
      <c r="IMI72" s="1063"/>
      <c r="IMJ72" s="1063"/>
      <c r="IMK72" s="1063"/>
      <c r="IML72" s="1063"/>
      <c r="IMM72" s="527"/>
      <c r="IMN72" s="1062"/>
      <c r="IMO72" s="1063"/>
      <c r="IMP72" s="1063"/>
      <c r="IMQ72" s="1063"/>
      <c r="IMR72" s="1063"/>
      <c r="IMS72" s="1063"/>
      <c r="IMT72" s="527"/>
      <c r="IMU72" s="1062"/>
      <c r="IMV72" s="1063"/>
      <c r="IMW72" s="1063"/>
      <c r="IMX72" s="1063"/>
      <c r="IMY72" s="1063"/>
      <c r="IMZ72" s="1063"/>
      <c r="INA72" s="527"/>
      <c r="INB72" s="1062"/>
      <c r="INC72" s="1063"/>
      <c r="IND72" s="1063"/>
      <c r="INE72" s="1063"/>
      <c r="INF72" s="1063"/>
      <c r="ING72" s="1063"/>
      <c r="INH72" s="527"/>
      <c r="INI72" s="1062"/>
      <c r="INJ72" s="1063"/>
      <c r="INK72" s="1063"/>
      <c r="INL72" s="1063"/>
      <c r="INM72" s="1063"/>
      <c r="INN72" s="1063"/>
      <c r="INO72" s="527"/>
      <c r="INP72" s="1062"/>
      <c r="INQ72" s="1063"/>
      <c r="INR72" s="1063"/>
      <c r="INS72" s="1063"/>
      <c r="INT72" s="1063"/>
      <c r="INU72" s="1063"/>
      <c r="INV72" s="527"/>
      <c r="INW72" s="1062"/>
      <c r="INX72" s="1063"/>
      <c r="INY72" s="1063"/>
      <c r="INZ72" s="1063"/>
      <c r="IOA72" s="1063"/>
      <c r="IOB72" s="1063"/>
      <c r="IOC72" s="527"/>
      <c r="IOD72" s="1062"/>
      <c r="IOE72" s="1063"/>
      <c r="IOF72" s="1063"/>
      <c r="IOG72" s="1063"/>
      <c r="IOH72" s="1063"/>
      <c r="IOI72" s="1063"/>
      <c r="IOJ72" s="527"/>
      <c r="IOK72" s="1062"/>
      <c r="IOL72" s="1063"/>
      <c r="IOM72" s="1063"/>
      <c r="ION72" s="1063"/>
      <c r="IOO72" s="1063"/>
      <c r="IOP72" s="1063"/>
      <c r="IOQ72" s="527"/>
      <c r="IOR72" s="1062"/>
      <c r="IOS72" s="1063"/>
      <c r="IOT72" s="1063"/>
      <c r="IOU72" s="1063"/>
      <c r="IOV72" s="1063"/>
      <c r="IOW72" s="1063"/>
      <c r="IOX72" s="527"/>
      <c r="IOY72" s="1062"/>
      <c r="IOZ72" s="1063"/>
      <c r="IPA72" s="1063"/>
      <c r="IPB72" s="1063"/>
      <c r="IPC72" s="1063"/>
      <c r="IPD72" s="1063"/>
      <c r="IPE72" s="527"/>
      <c r="IPF72" s="1062"/>
      <c r="IPG72" s="1063"/>
      <c r="IPH72" s="1063"/>
      <c r="IPI72" s="1063"/>
      <c r="IPJ72" s="1063"/>
      <c r="IPK72" s="1063"/>
      <c r="IPL72" s="527"/>
      <c r="IPM72" s="1062"/>
      <c r="IPN72" s="1063"/>
      <c r="IPO72" s="1063"/>
      <c r="IPP72" s="1063"/>
      <c r="IPQ72" s="1063"/>
      <c r="IPR72" s="1063"/>
      <c r="IPS72" s="527"/>
      <c r="IPT72" s="1062"/>
      <c r="IPU72" s="1063"/>
      <c r="IPV72" s="1063"/>
      <c r="IPW72" s="1063"/>
      <c r="IPX72" s="1063"/>
      <c r="IPY72" s="1063"/>
      <c r="IPZ72" s="527"/>
      <c r="IQA72" s="1062"/>
      <c r="IQB72" s="1063"/>
      <c r="IQC72" s="1063"/>
      <c r="IQD72" s="1063"/>
      <c r="IQE72" s="1063"/>
      <c r="IQF72" s="1063"/>
      <c r="IQG72" s="527"/>
      <c r="IQH72" s="1062"/>
      <c r="IQI72" s="1063"/>
      <c r="IQJ72" s="1063"/>
      <c r="IQK72" s="1063"/>
      <c r="IQL72" s="1063"/>
      <c r="IQM72" s="1063"/>
      <c r="IQN72" s="527"/>
      <c r="IQO72" s="1062"/>
      <c r="IQP72" s="1063"/>
      <c r="IQQ72" s="1063"/>
      <c r="IQR72" s="1063"/>
      <c r="IQS72" s="1063"/>
      <c r="IQT72" s="1063"/>
      <c r="IQU72" s="527"/>
      <c r="IQV72" s="1062"/>
      <c r="IQW72" s="1063"/>
      <c r="IQX72" s="1063"/>
      <c r="IQY72" s="1063"/>
      <c r="IQZ72" s="1063"/>
      <c r="IRA72" s="1063"/>
      <c r="IRB72" s="527"/>
      <c r="IRC72" s="1062"/>
      <c r="IRD72" s="1063"/>
      <c r="IRE72" s="1063"/>
      <c r="IRF72" s="1063"/>
      <c r="IRG72" s="1063"/>
      <c r="IRH72" s="1063"/>
      <c r="IRI72" s="527"/>
      <c r="IRJ72" s="1062"/>
      <c r="IRK72" s="1063"/>
      <c r="IRL72" s="1063"/>
      <c r="IRM72" s="1063"/>
      <c r="IRN72" s="1063"/>
      <c r="IRO72" s="1063"/>
      <c r="IRP72" s="527"/>
      <c r="IRQ72" s="1062"/>
      <c r="IRR72" s="1063"/>
      <c r="IRS72" s="1063"/>
      <c r="IRT72" s="1063"/>
      <c r="IRU72" s="1063"/>
      <c r="IRV72" s="1063"/>
      <c r="IRW72" s="527"/>
      <c r="IRX72" s="1062"/>
      <c r="IRY72" s="1063"/>
      <c r="IRZ72" s="1063"/>
      <c r="ISA72" s="1063"/>
      <c r="ISB72" s="1063"/>
      <c r="ISC72" s="1063"/>
      <c r="ISD72" s="527"/>
      <c r="ISE72" s="1062"/>
      <c r="ISF72" s="1063"/>
      <c r="ISG72" s="1063"/>
      <c r="ISH72" s="1063"/>
      <c r="ISI72" s="1063"/>
      <c r="ISJ72" s="1063"/>
      <c r="ISK72" s="527"/>
      <c r="ISL72" s="1062"/>
      <c r="ISM72" s="1063"/>
      <c r="ISN72" s="1063"/>
      <c r="ISO72" s="1063"/>
      <c r="ISP72" s="1063"/>
      <c r="ISQ72" s="1063"/>
      <c r="ISR72" s="527"/>
      <c r="ISS72" s="1062"/>
      <c r="IST72" s="1063"/>
      <c r="ISU72" s="1063"/>
      <c r="ISV72" s="1063"/>
      <c r="ISW72" s="1063"/>
      <c r="ISX72" s="1063"/>
      <c r="ISY72" s="527"/>
      <c r="ISZ72" s="1062"/>
      <c r="ITA72" s="1063"/>
      <c r="ITB72" s="1063"/>
      <c r="ITC72" s="1063"/>
      <c r="ITD72" s="1063"/>
      <c r="ITE72" s="1063"/>
      <c r="ITF72" s="527"/>
      <c r="ITG72" s="1062"/>
      <c r="ITH72" s="1063"/>
      <c r="ITI72" s="1063"/>
      <c r="ITJ72" s="1063"/>
      <c r="ITK72" s="1063"/>
      <c r="ITL72" s="1063"/>
      <c r="ITM72" s="527"/>
      <c r="ITN72" s="1062"/>
      <c r="ITO72" s="1063"/>
      <c r="ITP72" s="1063"/>
      <c r="ITQ72" s="1063"/>
      <c r="ITR72" s="1063"/>
      <c r="ITS72" s="1063"/>
      <c r="ITT72" s="527"/>
      <c r="ITU72" s="1062"/>
      <c r="ITV72" s="1063"/>
      <c r="ITW72" s="1063"/>
      <c r="ITX72" s="1063"/>
      <c r="ITY72" s="1063"/>
      <c r="ITZ72" s="1063"/>
      <c r="IUA72" s="527"/>
      <c r="IUB72" s="1062"/>
      <c r="IUC72" s="1063"/>
      <c r="IUD72" s="1063"/>
      <c r="IUE72" s="1063"/>
      <c r="IUF72" s="1063"/>
      <c r="IUG72" s="1063"/>
      <c r="IUH72" s="527"/>
      <c r="IUI72" s="1062"/>
      <c r="IUJ72" s="1063"/>
      <c r="IUK72" s="1063"/>
      <c r="IUL72" s="1063"/>
      <c r="IUM72" s="1063"/>
      <c r="IUN72" s="1063"/>
      <c r="IUO72" s="527"/>
      <c r="IUP72" s="1062"/>
      <c r="IUQ72" s="1063"/>
      <c r="IUR72" s="1063"/>
      <c r="IUS72" s="1063"/>
      <c r="IUT72" s="1063"/>
      <c r="IUU72" s="1063"/>
      <c r="IUV72" s="527"/>
      <c r="IUW72" s="1062"/>
      <c r="IUX72" s="1063"/>
      <c r="IUY72" s="1063"/>
      <c r="IUZ72" s="1063"/>
      <c r="IVA72" s="1063"/>
      <c r="IVB72" s="1063"/>
      <c r="IVC72" s="527"/>
      <c r="IVD72" s="1062"/>
      <c r="IVE72" s="1063"/>
      <c r="IVF72" s="1063"/>
      <c r="IVG72" s="1063"/>
      <c r="IVH72" s="1063"/>
      <c r="IVI72" s="1063"/>
      <c r="IVJ72" s="527"/>
      <c r="IVK72" s="1062"/>
      <c r="IVL72" s="1063"/>
      <c r="IVM72" s="1063"/>
      <c r="IVN72" s="1063"/>
      <c r="IVO72" s="1063"/>
      <c r="IVP72" s="1063"/>
      <c r="IVQ72" s="527"/>
      <c r="IVR72" s="1062"/>
      <c r="IVS72" s="1063"/>
      <c r="IVT72" s="1063"/>
      <c r="IVU72" s="1063"/>
      <c r="IVV72" s="1063"/>
      <c r="IVW72" s="1063"/>
      <c r="IVX72" s="527"/>
      <c r="IVY72" s="1062"/>
      <c r="IVZ72" s="1063"/>
      <c r="IWA72" s="1063"/>
      <c r="IWB72" s="1063"/>
      <c r="IWC72" s="1063"/>
      <c r="IWD72" s="1063"/>
      <c r="IWE72" s="527"/>
      <c r="IWF72" s="1062"/>
      <c r="IWG72" s="1063"/>
      <c r="IWH72" s="1063"/>
      <c r="IWI72" s="1063"/>
      <c r="IWJ72" s="1063"/>
      <c r="IWK72" s="1063"/>
      <c r="IWL72" s="527"/>
      <c r="IWM72" s="1062"/>
      <c r="IWN72" s="1063"/>
      <c r="IWO72" s="1063"/>
      <c r="IWP72" s="1063"/>
      <c r="IWQ72" s="1063"/>
      <c r="IWR72" s="1063"/>
      <c r="IWS72" s="527"/>
      <c r="IWT72" s="1062"/>
      <c r="IWU72" s="1063"/>
      <c r="IWV72" s="1063"/>
      <c r="IWW72" s="1063"/>
      <c r="IWX72" s="1063"/>
      <c r="IWY72" s="1063"/>
      <c r="IWZ72" s="527"/>
      <c r="IXA72" s="1062"/>
      <c r="IXB72" s="1063"/>
      <c r="IXC72" s="1063"/>
      <c r="IXD72" s="1063"/>
      <c r="IXE72" s="1063"/>
      <c r="IXF72" s="1063"/>
      <c r="IXG72" s="527"/>
      <c r="IXH72" s="1062"/>
      <c r="IXI72" s="1063"/>
      <c r="IXJ72" s="1063"/>
      <c r="IXK72" s="1063"/>
      <c r="IXL72" s="1063"/>
      <c r="IXM72" s="1063"/>
      <c r="IXN72" s="527"/>
      <c r="IXO72" s="1062"/>
      <c r="IXP72" s="1063"/>
      <c r="IXQ72" s="1063"/>
      <c r="IXR72" s="1063"/>
      <c r="IXS72" s="1063"/>
      <c r="IXT72" s="1063"/>
      <c r="IXU72" s="527"/>
      <c r="IXV72" s="1062"/>
      <c r="IXW72" s="1063"/>
      <c r="IXX72" s="1063"/>
      <c r="IXY72" s="1063"/>
      <c r="IXZ72" s="1063"/>
      <c r="IYA72" s="1063"/>
      <c r="IYB72" s="527"/>
      <c r="IYC72" s="1062"/>
      <c r="IYD72" s="1063"/>
      <c r="IYE72" s="1063"/>
      <c r="IYF72" s="1063"/>
      <c r="IYG72" s="1063"/>
      <c r="IYH72" s="1063"/>
      <c r="IYI72" s="527"/>
      <c r="IYJ72" s="1062"/>
      <c r="IYK72" s="1063"/>
      <c r="IYL72" s="1063"/>
      <c r="IYM72" s="1063"/>
      <c r="IYN72" s="1063"/>
      <c r="IYO72" s="1063"/>
      <c r="IYP72" s="527"/>
      <c r="IYQ72" s="1062"/>
      <c r="IYR72" s="1063"/>
      <c r="IYS72" s="1063"/>
      <c r="IYT72" s="1063"/>
      <c r="IYU72" s="1063"/>
      <c r="IYV72" s="1063"/>
      <c r="IYW72" s="527"/>
      <c r="IYX72" s="1062"/>
      <c r="IYY72" s="1063"/>
      <c r="IYZ72" s="1063"/>
      <c r="IZA72" s="1063"/>
      <c r="IZB72" s="1063"/>
      <c r="IZC72" s="1063"/>
      <c r="IZD72" s="527"/>
      <c r="IZE72" s="1062"/>
      <c r="IZF72" s="1063"/>
      <c r="IZG72" s="1063"/>
      <c r="IZH72" s="1063"/>
      <c r="IZI72" s="1063"/>
      <c r="IZJ72" s="1063"/>
      <c r="IZK72" s="527"/>
      <c r="IZL72" s="1062"/>
      <c r="IZM72" s="1063"/>
      <c r="IZN72" s="1063"/>
      <c r="IZO72" s="1063"/>
      <c r="IZP72" s="1063"/>
      <c r="IZQ72" s="1063"/>
      <c r="IZR72" s="527"/>
      <c r="IZS72" s="1062"/>
      <c r="IZT72" s="1063"/>
      <c r="IZU72" s="1063"/>
      <c r="IZV72" s="1063"/>
      <c r="IZW72" s="1063"/>
      <c r="IZX72" s="1063"/>
      <c r="IZY72" s="527"/>
      <c r="IZZ72" s="1062"/>
      <c r="JAA72" s="1063"/>
      <c r="JAB72" s="1063"/>
      <c r="JAC72" s="1063"/>
      <c r="JAD72" s="1063"/>
      <c r="JAE72" s="1063"/>
      <c r="JAF72" s="527"/>
      <c r="JAG72" s="1062"/>
      <c r="JAH72" s="1063"/>
      <c r="JAI72" s="1063"/>
      <c r="JAJ72" s="1063"/>
      <c r="JAK72" s="1063"/>
      <c r="JAL72" s="1063"/>
      <c r="JAM72" s="527"/>
      <c r="JAN72" s="1062"/>
      <c r="JAO72" s="1063"/>
      <c r="JAP72" s="1063"/>
      <c r="JAQ72" s="1063"/>
      <c r="JAR72" s="1063"/>
      <c r="JAS72" s="1063"/>
      <c r="JAT72" s="527"/>
      <c r="JAU72" s="1062"/>
      <c r="JAV72" s="1063"/>
      <c r="JAW72" s="1063"/>
      <c r="JAX72" s="1063"/>
      <c r="JAY72" s="1063"/>
      <c r="JAZ72" s="1063"/>
      <c r="JBA72" s="527"/>
      <c r="JBB72" s="1062"/>
      <c r="JBC72" s="1063"/>
      <c r="JBD72" s="1063"/>
      <c r="JBE72" s="1063"/>
      <c r="JBF72" s="1063"/>
      <c r="JBG72" s="1063"/>
      <c r="JBH72" s="527"/>
      <c r="JBI72" s="1062"/>
      <c r="JBJ72" s="1063"/>
      <c r="JBK72" s="1063"/>
      <c r="JBL72" s="1063"/>
      <c r="JBM72" s="1063"/>
      <c r="JBN72" s="1063"/>
      <c r="JBO72" s="527"/>
      <c r="JBP72" s="1062"/>
      <c r="JBQ72" s="1063"/>
      <c r="JBR72" s="1063"/>
      <c r="JBS72" s="1063"/>
      <c r="JBT72" s="1063"/>
      <c r="JBU72" s="1063"/>
      <c r="JBV72" s="527"/>
      <c r="JBW72" s="1062"/>
      <c r="JBX72" s="1063"/>
      <c r="JBY72" s="1063"/>
      <c r="JBZ72" s="1063"/>
      <c r="JCA72" s="1063"/>
      <c r="JCB72" s="1063"/>
      <c r="JCC72" s="527"/>
      <c r="JCD72" s="1062"/>
      <c r="JCE72" s="1063"/>
      <c r="JCF72" s="1063"/>
      <c r="JCG72" s="1063"/>
      <c r="JCH72" s="1063"/>
      <c r="JCI72" s="1063"/>
      <c r="JCJ72" s="527"/>
      <c r="JCK72" s="1062"/>
      <c r="JCL72" s="1063"/>
      <c r="JCM72" s="1063"/>
      <c r="JCN72" s="1063"/>
      <c r="JCO72" s="1063"/>
      <c r="JCP72" s="1063"/>
      <c r="JCQ72" s="527"/>
      <c r="JCR72" s="1062"/>
      <c r="JCS72" s="1063"/>
      <c r="JCT72" s="1063"/>
      <c r="JCU72" s="1063"/>
      <c r="JCV72" s="1063"/>
      <c r="JCW72" s="1063"/>
      <c r="JCX72" s="527"/>
      <c r="JCY72" s="1062"/>
      <c r="JCZ72" s="1063"/>
      <c r="JDA72" s="1063"/>
      <c r="JDB72" s="1063"/>
      <c r="JDC72" s="1063"/>
      <c r="JDD72" s="1063"/>
      <c r="JDE72" s="527"/>
      <c r="JDF72" s="1062"/>
      <c r="JDG72" s="1063"/>
      <c r="JDH72" s="1063"/>
      <c r="JDI72" s="1063"/>
      <c r="JDJ72" s="1063"/>
      <c r="JDK72" s="1063"/>
      <c r="JDL72" s="527"/>
      <c r="JDM72" s="1062"/>
      <c r="JDN72" s="1063"/>
      <c r="JDO72" s="1063"/>
      <c r="JDP72" s="1063"/>
      <c r="JDQ72" s="1063"/>
      <c r="JDR72" s="1063"/>
      <c r="JDS72" s="527"/>
      <c r="JDT72" s="1062"/>
      <c r="JDU72" s="1063"/>
      <c r="JDV72" s="1063"/>
      <c r="JDW72" s="1063"/>
      <c r="JDX72" s="1063"/>
      <c r="JDY72" s="1063"/>
      <c r="JDZ72" s="527"/>
      <c r="JEA72" s="1062"/>
      <c r="JEB72" s="1063"/>
      <c r="JEC72" s="1063"/>
      <c r="JED72" s="1063"/>
      <c r="JEE72" s="1063"/>
      <c r="JEF72" s="1063"/>
      <c r="JEG72" s="527"/>
      <c r="JEH72" s="1062"/>
      <c r="JEI72" s="1063"/>
      <c r="JEJ72" s="1063"/>
      <c r="JEK72" s="1063"/>
      <c r="JEL72" s="1063"/>
      <c r="JEM72" s="1063"/>
      <c r="JEN72" s="527"/>
      <c r="JEO72" s="1062"/>
      <c r="JEP72" s="1063"/>
      <c r="JEQ72" s="1063"/>
      <c r="JER72" s="1063"/>
      <c r="JES72" s="1063"/>
      <c r="JET72" s="1063"/>
      <c r="JEU72" s="527"/>
      <c r="JEV72" s="1062"/>
      <c r="JEW72" s="1063"/>
      <c r="JEX72" s="1063"/>
      <c r="JEY72" s="1063"/>
      <c r="JEZ72" s="1063"/>
      <c r="JFA72" s="1063"/>
      <c r="JFB72" s="527"/>
      <c r="JFC72" s="1062"/>
      <c r="JFD72" s="1063"/>
      <c r="JFE72" s="1063"/>
      <c r="JFF72" s="1063"/>
      <c r="JFG72" s="1063"/>
      <c r="JFH72" s="1063"/>
      <c r="JFI72" s="527"/>
      <c r="JFJ72" s="1062"/>
      <c r="JFK72" s="1063"/>
      <c r="JFL72" s="1063"/>
      <c r="JFM72" s="1063"/>
      <c r="JFN72" s="1063"/>
      <c r="JFO72" s="1063"/>
      <c r="JFP72" s="527"/>
      <c r="JFQ72" s="1062"/>
      <c r="JFR72" s="1063"/>
      <c r="JFS72" s="1063"/>
      <c r="JFT72" s="1063"/>
      <c r="JFU72" s="1063"/>
      <c r="JFV72" s="1063"/>
      <c r="JFW72" s="527"/>
      <c r="JFX72" s="1062"/>
      <c r="JFY72" s="1063"/>
      <c r="JFZ72" s="1063"/>
      <c r="JGA72" s="1063"/>
      <c r="JGB72" s="1063"/>
      <c r="JGC72" s="1063"/>
      <c r="JGD72" s="527"/>
      <c r="JGE72" s="1062"/>
      <c r="JGF72" s="1063"/>
      <c r="JGG72" s="1063"/>
      <c r="JGH72" s="1063"/>
      <c r="JGI72" s="1063"/>
      <c r="JGJ72" s="1063"/>
      <c r="JGK72" s="527"/>
      <c r="JGL72" s="1062"/>
      <c r="JGM72" s="1063"/>
      <c r="JGN72" s="1063"/>
      <c r="JGO72" s="1063"/>
      <c r="JGP72" s="1063"/>
      <c r="JGQ72" s="1063"/>
      <c r="JGR72" s="527"/>
      <c r="JGS72" s="1062"/>
      <c r="JGT72" s="1063"/>
      <c r="JGU72" s="1063"/>
      <c r="JGV72" s="1063"/>
      <c r="JGW72" s="1063"/>
      <c r="JGX72" s="1063"/>
      <c r="JGY72" s="527"/>
      <c r="JGZ72" s="1062"/>
      <c r="JHA72" s="1063"/>
      <c r="JHB72" s="1063"/>
      <c r="JHC72" s="1063"/>
      <c r="JHD72" s="1063"/>
      <c r="JHE72" s="1063"/>
      <c r="JHF72" s="527"/>
      <c r="JHG72" s="1062"/>
      <c r="JHH72" s="1063"/>
      <c r="JHI72" s="1063"/>
      <c r="JHJ72" s="1063"/>
      <c r="JHK72" s="1063"/>
      <c r="JHL72" s="1063"/>
      <c r="JHM72" s="527"/>
      <c r="JHN72" s="1062"/>
      <c r="JHO72" s="1063"/>
      <c r="JHP72" s="1063"/>
      <c r="JHQ72" s="1063"/>
      <c r="JHR72" s="1063"/>
      <c r="JHS72" s="1063"/>
      <c r="JHT72" s="527"/>
      <c r="JHU72" s="1062"/>
      <c r="JHV72" s="1063"/>
      <c r="JHW72" s="1063"/>
      <c r="JHX72" s="1063"/>
      <c r="JHY72" s="1063"/>
      <c r="JHZ72" s="1063"/>
      <c r="JIA72" s="527"/>
      <c r="JIB72" s="1062"/>
      <c r="JIC72" s="1063"/>
      <c r="JID72" s="1063"/>
      <c r="JIE72" s="1063"/>
      <c r="JIF72" s="1063"/>
      <c r="JIG72" s="1063"/>
      <c r="JIH72" s="527"/>
      <c r="JII72" s="1062"/>
      <c r="JIJ72" s="1063"/>
      <c r="JIK72" s="1063"/>
      <c r="JIL72" s="1063"/>
      <c r="JIM72" s="1063"/>
      <c r="JIN72" s="1063"/>
      <c r="JIO72" s="527"/>
      <c r="JIP72" s="1062"/>
      <c r="JIQ72" s="1063"/>
      <c r="JIR72" s="1063"/>
      <c r="JIS72" s="1063"/>
      <c r="JIT72" s="1063"/>
      <c r="JIU72" s="1063"/>
      <c r="JIV72" s="527"/>
      <c r="JIW72" s="1062"/>
      <c r="JIX72" s="1063"/>
      <c r="JIY72" s="1063"/>
      <c r="JIZ72" s="1063"/>
      <c r="JJA72" s="1063"/>
      <c r="JJB72" s="1063"/>
      <c r="JJC72" s="527"/>
      <c r="JJD72" s="1062"/>
      <c r="JJE72" s="1063"/>
      <c r="JJF72" s="1063"/>
      <c r="JJG72" s="1063"/>
      <c r="JJH72" s="1063"/>
      <c r="JJI72" s="1063"/>
      <c r="JJJ72" s="527"/>
      <c r="JJK72" s="1062"/>
      <c r="JJL72" s="1063"/>
      <c r="JJM72" s="1063"/>
      <c r="JJN72" s="1063"/>
      <c r="JJO72" s="1063"/>
      <c r="JJP72" s="1063"/>
      <c r="JJQ72" s="527"/>
      <c r="JJR72" s="1062"/>
      <c r="JJS72" s="1063"/>
      <c r="JJT72" s="1063"/>
      <c r="JJU72" s="1063"/>
      <c r="JJV72" s="1063"/>
      <c r="JJW72" s="1063"/>
      <c r="JJX72" s="527"/>
      <c r="JJY72" s="1062"/>
      <c r="JJZ72" s="1063"/>
      <c r="JKA72" s="1063"/>
      <c r="JKB72" s="1063"/>
      <c r="JKC72" s="1063"/>
      <c r="JKD72" s="1063"/>
      <c r="JKE72" s="527"/>
      <c r="JKF72" s="1062"/>
      <c r="JKG72" s="1063"/>
      <c r="JKH72" s="1063"/>
      <c r="JKI72" s="1063"/>
      <c r="JKJ72" s="1063"/>
      <c r="JKK72" s="1063"/>
      <c r="JKL72" s="527"/>
      <c r="JKM72" s="1062"/>
      <c r="JKN72" s="1063"/>
      <c r="JKO72" s="1063"/>
      <c r="JKP72" s="1063"/>
      <c r="JKQ72" s="1063"/>
      <c r="JKR72" s="1063"/>
      <c r="JKS72" s="527"/>
      <c r="JKT72" s="1062"/>
      <c r="JKU72" s="1063"/>
      <c r="JKV72" s="1063"/>
      <c r="JKW72" s="1063"/>
      <c r="JKX72" s="1063"/>
      <c r="JKY72" s="1063"/>
      <c r="JKZ72" s="527"/>
      <c r="JLA72" s="1062"/>
      <c r="JLB72" s="1063"/>
      <c r="JLC72" s="1063"/>
      <c r="JLD72" s="1063"/>
      <c r="JLE72" s="1063"/>
      <c r="JLF72" s="1063"/>
      <c r="JLG72" s="527"/>
      <c r="JLH72" s="1062"/>
      <c r="JLI72" s="1063"/>
      <c r="JLJ72" s="1063"/>
      <c r="JLK72" s="1063"/>
      <c r="JLL72" s="1063"/>
      <c r="JLM72" s="1063"/>
      <c r="JLN72" s="527"/>
      <c r="JLO72" s="1062"/>
      <c r="JLP72" s="1063"/>
      <c r="JLQ72" s="1063"/>
      <c r="JLR72" s="1063"/>
      <c r="JLS72" s="1063"/>
      <c r="JLT72" s="1063"/>
      <c r="JLU72" s="527"/>
      <c r="JLV72" s="1062"/>
      <c r="JLW72" s="1063"/>
      <c r="JLX72" s="1063"/>
      <c r="JLY72" s="1063"/>
      <c r="JLZ72" s="1063"/>
      <c r="JMA72" s="1063"/>
      <c r="JMB72" s="527"/>
      <c r="JMC72" s="1062"/>
      <c r="JMD72" s="1063"/>
      <c r="JME72" s="1063"/>
      <c r="JMF72" s="1063"/>
      <c r="JMG72" s="1063"/>
      <c r="JMH72" s="1063"/>
      <c r="JMI72" s="527"/>
      <c r="JMJ72" s="1062"/>
      <c r="JMK72" s="1063"/>
      <c r="JML72" s="1063"/>
      <c r="JMM72" s="1063"/>
      <c r="JMN72" s="1063"/>
      <c r="JMO72" s="1063"/>
      <c r="JMP72" s="527"/>
      <c r="JMQ72" s="1062"/>
      <c r="JMR72" s="1063"/>
      <c r="JMS72" s="1063"/>
      <c r="JMT72" s="1063"/>
      <c r="JMU72" s="1063"/>
      <c r="JMV72" s="1063"/>
      <c r="JMW72" s="527"/>
      <c r="JMX72" s="1062"/>
      <c r="JMY72" s="1063"/>
      <c r="JMZ72" s="1063"/>
      <c r="JNA72" s="1063"/>
      <c r="JNB72" s="1063"/>
      <c r="JNC72" s="1063"/>
      <c r="JND72" s="527"/>
      <c r="JNE72" s="1062"/>
      <c r="JNF72" s="1063"/>
      <c r="JNG72" s="1063"/>
      <c r="JNH72" s="1063"/>
      <c r="JNI72" s="1063"/>
      <c r="JNJ72" s="1063"/>
      <c r="JNK72" s="527"/>
      <c r="JNL72" s="1062"/>
      <c r="JNM72" s="1063"/>
      <c r="JNN72" s="1063"/>
      <c r="JNO72" s="1063"/>
      <c r="JNP72" s="1063"/>
      <c r="JNQ72" s="1063"/>
      <c r="JNR72" s="527"/>
      <c r="JNS72" s="1062"/>
      <c r="JNT72" s="1063"/>
      <c r="JNU72" s="1063"/>
      <c r="JNV72" s="1063"/>
      <c r="JNW72" s="1063"/>
      <c r="JNX72" s="1063"/>
      <c r="JNY72" s="527"/>
      <c r="JNZ72" s="1062"/>
      <c r="JOA72" s="1063"/>
      <c r="JOB72" s="1063"/>
      <c r="JOC72" s="1063"/>
      <c r="JOD72" s="1063"/>
      <c r="JOE72" s="1063"/>
      <c r="JOF72" s="527"/>
      <c r="JOG72" s="1062"/>
      <c r="JOH72" s="1063"/>
      <c r="JOI72" s="1063"/>
      <c r="JOJ72" s="1063"/>
      <c r="JOK72" s="1063"/>
      <c r="JOL72" s="1063"/>
      <c r="JOM72" s="527"/>
      <c r="JON72" s="1062"/>
      <c r="JOO72" s="1063"/>
      <c r="JOP72" s="1063"/>
      <c r="JOQ72" s="1063"/>
      <c r="JOR72" s="1063"/>
      <c r="JOS72" s="1063"/>
      <c r="JOT72" s="527"/>
      <c r="JOU72" s="1062"/>
      <c r="JOV72" s="1063"/>
      <c r="JOW72" s="1063"/>
      <c r="JOX72" s="1063"/>
      <c r="JOY72" s="1063"/>
      <c r="JOZ72" s="1063"/>
      <c r="JPA72" s="527"/>
      <c r="JPB72" s="1062"/>
      <c r="JPC72" s="1063"/>
      <c r="JPD72" s="1063"/>
      <c r="JPE72" s="1063"/>
      <c r="JPF72" s="1063"/>
      <c r="JPG72" s="1063"/>
      <c r="JPH72" s="527"/>
      <c r="JPI72" s="1062"/>
      <c r="JPJ72" s="1063"/>
      <c r="JPK72" s="1063"/>
      <c r="JPL72" s="1063"/>
      <c r="JPM72" s="1063"/>
      <c r="JPN72" s="1063"/>
      <c r="JPO72" s="527"/>
      <c r="JPP72" s="1062"/>
      <c r="JPQ72" s="1063"/>
      <c r="JPR72" s="1063"/>
      <c r="JPS72" s="1063"/>
      <c r="JPT72" s="1063"/>
      <c r="JPU72" s="1063"/>
      <c r="JPV72" s="527"/>
      <c r="JPW72" s="1062"/>
      <c r="JPX72" s="1063"/>
      <c r="JPY72" s="1063"/>
      <c r="JPZ72" s="1063"/>
      <c r="JQA72" s="1063"/>
      <c r="JQB72" s="1063"/>
      <c r="JQC72" s="527"/>
      <c r="JQD72" s="1062"/>
      <c r="JQE72" s="1063"/>
      <c r="JQF72" s="1063"/>
      <c r="JQG72" s="1063"/>
      <c r="JQH72" s="1063"/>
      <c r="JQI72" s="1063"/>
      <c r="JQJ72" s="527"/>
      <c r="JQK72" s="1062"/>
      <c r="JQL72" s="1063"/>
      <c r="JQM72" s="1063"/>
      <c r="JQN72" s="1063"/>
      <c r="JQO72" s="1063"/>
      <c r="JQP72" s="1063"/>
      <c r="JQQ72" s="527"/>
      <c r="JQR72" s="1062"/>
      <c r="JQS72" s="1063"/>
      <c r="JQT72" s="1063"/>
      <c r="JQU72" s="1063"/>
      <c r="JQV72" s="1063"/>
      <c r="JQW72" s="1063"/>
      <c r="JQX72" s="527"/>
      <c r="JQY72" s="1062"/>
      <c r="JQZ72" s="1063"/>
      <c r="JRA72" s="1063"/>
      <c r="JRB72" s="1063"/>
      <c r="JRC72" s="1063"/>
      <c r="JRD72" s="1063"/>
      <c r="JRE72" s="527"/>
      <c r="JRF72" s="1062"/>
      <c r="JRG72" s="1063"/>
      <c r="JRH72" s="1063"/>
      <c r="JRI72" s="1063"/>
      <c r="JRJ72" s="1063"/>
      <c r="JRK72" s="1063"/>
      <c r="JRL72" s="527"/>
      <c r="JRM72" s="1062"/>
      <c r="JRN72" s="1063"/>
      <c r="JRO72" s="1063"/>
      <c r="JRP72" s="1063"/>
      <c r="JRQ72" s="1063"/>
      <c r="JRR72" s="1063"/>
      <c r="JRS72" s="527"/>
      <c r="JRT72" s="1062"/>
      <c r="JRU72" s="1063"/>
      <c r="JRV72" s="1063"/>
      <c r="JRW72" s="1063"/>
      <c r="JRX72" s="1063"/>
      <c r="JRY72" s="1063"/>
      <c r="JRZ72" s="527"/>
      <c r="JSA72" s="1062"/>
      <c r="JSB72" s="1063"/>
      <c r="JSC72" s="1063"/>
      <c r="JSD72" s="1063"/>
      <c r="JSE72" s="1063"/>
      <c r="JSF72" s="1063"/>
      <c r="JSG72" s="527"/>
      <c r="JSH72" s="1062"/>
      <c r="JSI72" s="1063"/>
      <c r="JSJ72" s="1063"/>
      <c r="JSK72" s="1063"/>
      <c r="JSL72" s="1063"/>
      <c r="JSM72" s="1063"/>
      <c r="JSN72" s="527"/>
      <c r="JSO72" s="1062"/>
      <c r="JSP72" s="1063"/>
      <c r="JSQ72" s="1063"/>
      <c r="JSR72" s="1063"/>
      <c r="JSS72" s="1063"/>
      <c r="JST72" s="1063"/>
      <c r="JSU72" s="527"/>
      <c r="JSV72" s="1062"/>
      <c r="JSW72" s="1063"/>
      <c r="JSX72" s="1063"/>
      <c r="JSY72" s="1063"/>
      <c r="JSZ72" s="1063"/>
      <c r="JTA72" s="1063"/>
      <c r="JTB72" s="527"/>
      <c r="JTC72" s="1062"/>
      <c r="JTD72" s="1063"/>
      <c r="JTE72" s="1063"/>
      <c r="JTF72" s="1063"/>
      <c r="JTG72" s="1063"/>
      <c r="JTH72" s="1063"/>
      <c r="JTI72" s="527"/>
      <c r="JTJ72" s="1062"/>
      <c r="JTK72" s="1063"/>
      <c r="JTL72" s="1063"/>
      <c r="JTM72" s="1063"/>
      <c r="JTN72" s="1063"/>
      <c r="JTO72" s="1063"/>
      <c r="JTP72" s="527"/>
      <c r="JTQ72" s="1062"/>
      <c r="JTR72" s="1063"/>
      <c r="JTS72" s="1063"/>
      <c r="JTT72" s="1063"/>
      <c r="JTU72" s="1063"/>
      <c r="JTV72" s="1063"/>
      <c r="JTW72" s="527"/>
      <c r="JTX72" s="1062"/>
      <c r="JTY72" s="1063"/>
      <c r="JTZ72" s="1063"/>
      <c r="JUA72" s="1063"/>
      <c r="JUB72" s="1063"/>
      <c r="JUC72" s="1063"/>
      <c r="JUD72" s="527"/>
      <c r="JUE72" s="1062"/>
      <c r="JUF72" s="1063"/>
      <c r="JUG72" s="1063"/>
      <c r="JUH72" s="1063"/>
      <c r="JUI72" s="1063"/>
      <c r="JUJ72" s="1063"/>
      <c r="JUK72" s="527"/>
      <c r="JUL72" s="1062"/>
      <c r="JUM72" s="1063"/>
      <c r="JUN72" s="1063"/>
      <c r="JUO72" s="1063"/>
      <c r="JUP72" s="1063"/>
      <c r="JUQ72" s="1063"/>
      <c r="JUR72" s="527"/>
      <c r="JUS72" s="1062"/>
      <c r="JUT72" s="1063"/>
      <c r="JUU72" s="1063"/>
      <c r="JUV72" s="1063"/>
      <c r="JUW72" s="1063"/>
      <c r="JUX72" s="1063"/>
      <c r="JUY72" s="527"/>
      <c r="JUZ72" s="1062"/>
      <c r="JVA72" s="1063"/>
      <c r="JVB72" s="1063"/>
      <c r="JVC72" s="1063"/>
      <c r="JVD72" s="1063"/>
      <c r="JVE72" s="1063"/>
      <c r="JVF72" s="527"/>
      <c r="JVG72" s="1062"/>
      <c r="JVH72" s="1063"/>
      <c r="JVI72" s="1063"/>
      <c r="JVJ72" s="1063"/>
      <c r="JVK72" s="1063"/>
      <c r="JVL72" s="1063"/>
      <c r="JVM72" s="527"/>
      <c r="JVN72" s="1062"/>
      <c r="JVO72" s="1063"/>
      <c r="JVP72" s="1063"/>
      <c r="JVQ72" s="1063"/>
      <c r="JVR72" s="1063"/>
      <c r="JVS72" s="1063"/>
      <c r="JVT72" s="527"/>
      <c r="JVU72" s="1062"/>
      <c r="JVV72" s="1063"/>
      <c r="JVW72" s="1063"/>
      <c r="JVX72" s="1063"/>
      <c r="JVY72" s="1063"/>
      <c r="JVZ72" s="1063"/>
      <c r="JWA72" s="527"/>
      <c r="JWB72" s="1062"/>
      <c r="JWC72" s="1063"/>
      <c r="JWD72" s="1063"/>
      <c r="JWE72" s="1063"/>
      <c r="JWF72" s="1063"/>
      <c r="JWG72" s="1063"/>
      <c r="JWH72" s="527"/>
      <c r="JWI72" s="1062"/>
      <c r="JWJ72" s="1063"/>
      <c r="JWK72" s="1063"/>
      <c r="JWL72" s="1063"/>
      <c r="JWM72" s="1063"/>
      <c r="JWN72" s="1063"/>
      <c r="JWO72" s="527"/>
      <c r="JWP72" s="1062"/>
      <c r="JWQ72" s="1063"/>
      <c r="JWR72" s="1063"/>
      <c r="JWS72" s="1063"/>
      <c r="JWT72" s="1063"/>
      <c r="JWU72" s="1063"/>
      <c r="JWV72" s="527"/>
      <c r="JWW72" s="1062"/>
      <c r="JWX72" s="1063"/>
      <c r="JWY72" s="1063"/>
      <c r="JWZ72" s="1063"/>
      <c r="JXA72" s="1063"/>
      <c r="JXB72" s="1063"/>
      <c r="JXC72" s="527"/>
      <c r="JXD72" s="1062"/>
      <c r="JXE72" s="1063"/>
      <c r="JXF72" s="1063"/>
      <c r="JXG72" s="1063"/>
      <c r="JXH72" s="1063"/>
      <c r="JXI72" s="1063"/>
      <c r="JXJ72" s="527"/>
      <c r="JXK72" s="1062"/>
      <c r="JXL72" s="1063"/>
      <c r="JXM72" s="1063"/>
      <c r="JXN72" s="1063"/>
      <c r="JXO72" s="1063"/>
      <c r="JXP72" s="1063"/>
      <c r="JXQ72" s="527"/>
      <c r="JXR72" s="1062"/>
      <c r="JXS72" s="1063"/>
      <c r="JXT72" s="1063"/>
      <c r="JXU72" s="1063"/>
      <c r="JXV72" s="1063"/>
      <c r="JXW72" s="1063"/>
      <c r="JXX72" s="527"/>
      <c r="JXY72" s="1062"/>
      <c r="JXZ72" s="1063"/>
      <c r="JYA72" s="1063"/>
      <c r="JYB72" s="1063"/>
      <c r="JYC72" s="1063"/>
      <c r="JYD72" s="1063"/>
      <c r="JYE72" s="527"/>
      <c r="JYF72" s="1062"/>
      <c r="JYG72" s="1063"/>
      <c r="JYH72" s="1063"/>
      <c r="JYI72" s="1063"/>
      <c r="JYJ72" s="1063"/>
      <c r="JYK72" s="1063"/>
      <c r="JYL72" s="527"/>
      <c r="JYM72" s="1062"/>
      <c r="JYN72" s="1063"/>
      <c r="JYO72" s="1063"/>
      <c r="JYP72" s="1063"/>
      <c r="JYQ72" s="1063"/>
      <c r="JYR72" s="1063"/>
      <c r="JYS72" s="527"/>
      <c r="JYT72" s="1062"/>
      <c r="JYU72" s="1063"/>
      <c r="JYV72" s="1063"/>
      <c r="JYW72" s="1063"/>
      <c r="JYX72" s="1063"/>
      <c r="JYY72" s="1063"/>
      <c r="JYZ72" s="527"/>
      <c r="JZA72" s="1062"/>
      <c r="JZB72" s="1063"/>
      <c r="JZC72" s="1063"/>
      <c r="JZD72" s="1063"/>
      <c r="JZE72" s="1063"/>
      <c r="JZF72" s="1063"/>
      <c r="JZG72" s="527"/>
      <c r="JZH72" s="1062"/>
      <c r="JZI72" s="1063"/>
      <c r="JZJ72" s="1063"/>
      <c r="JZK72" s="1063"/>
      <c r="JZL72" s="1063"/>
      <c r="JZM72" s="1063"/>
      <c r="JZN72" s="527"/>
      <c r="JZO72" s="1062"/>
      <c r="JZP72" s="1063"/>
      <c r="JZQ72" s="1063"/>
      <c r="JZR72" s="1063"/>
      <c r="JZS72" s="1063"/>
      <c r="JZT72" s="1063"/>
      <c r="JZU72" s="527"/>
      <c r="JZV72" s="1062"/>
      <c r="JZW72" s="1063"/>
      <c r="JZX72" s="1063"/>
      <c r="JZY72" s="1063"/>
      <c r="JZZ72" s="1063"/>
      <c r="KAA72" s="1063"/>
      <c r="KAB72" s="527"/>
      <c r="KAC72" s="1062"/>
      <c r="KAD72" s="1063"/>
      <c r="KAE72" s="1063"/>
      <c r="KAF72" s="1063"/>
      <c r="KAG72" s="1063"/>
      <c r="KAH72" s="1063"/>
      <c r="KAI72" s="527"/>
      <c r="KAJ72" s="1062"/>
      <c r="KAK72" s="1063"/>
      <c r="KAL72" s="1063"/>
      <c r="KAM72" s="1063"/>
      <c r="KAN72" s="1063"/>
      <c r="KAO72" s="1063"/>
      <c r="KAP72" s="527"/>
      <c r="KAQ72" s="1062"/>
      <c r="KAR72" s="1063"/>
      <c r="KAS72" s="1063"/>
      <c r="KAT72" s="1063"/>
      <c r="KAU72" s="1063"/>
      <c r="KAV72" s="1063"/>
      <c r="KAW72" s="527"/>
      <c r="KAX72" s="1062"/>
      <c r="KAY72" s="1063"/>
      <c r="KAZ72" s="1063"/>
      <c r="KBA72" s="1063"/>
      <c r="KBB72" s="1063"/>
      <c r="KBC72" s="1063"/>
      <c r="KBD72" s="527"/>
      <c r="KBE72" s="1062"/>
      <c r="KBF72" s="1063"/>
      <c r="KBG72" s="1063"/>
      <c r="KBH72" s="1063"/>
      <c r="KBI72" s="1063"/>
      <c r="KBJ72" s="1063"/>
      <c r="KBK72" s="527"/>
      <c r="KBL72" s="1062"/>
      <c r="KBM72" s="1063"/>
      <c r="KBN72" s="1063"/>
      <c r="KBO72" s="1063"/>
      <c r="KBP72" s="1063"/>
      <c r="KBQ72" s="1063"/>
      <c r="KBR72" s="527"/>
      <c r="KBS72" s="1062"/>
      <c r="KBT72" s="1063"/>
      <c r="KBU72" s="1063"/>
      <c r="KBV72" s="1063"/>
      <c r="KBW72" s="1063"/>
      <c r="KBX72" s="1063"/>
      <c r="KBY72" s="527"/>
      <c r="KBZ72" s="1062"/>
      <c r="KCA72" s="1063"/>
      <c r="KCB72" s="1063"/>
      <c r="KCC72" s="1063"/>
      <c r="KCD72" s="1063"/>
      <c r="KCE72" s="1063"/>
      <c r="KCF72" s="527"/>
      <c r="KCG72" s="1062"/>
      <c r="KCH72" s="1063"/>
      <c r="KCI72" s="1063"/>
      <c r="KCJ72" s="1063"/>
      <c r="KCK72" s="1063"/>
      <c r="KCL72" s="1063"/>
      <c r="KCM72" s="527"/>
      <c r="KCN72" s="1062"/>
      <c r="KCO72" s="1063"/>
      <c r="KCP72" s="1063"/>
      <c r="KCQ72" s="1063"/>
      <c r="KCR72" s="1063"/>
      <c r="KCS72" s="1063"/>
      <c r="KCT72" s="527"/>
      <c r="KCU72" s="1062"/>
      <c r="KCV72" s="1063"/>
      <c r="KCW72" s="1063"/>
      <c r="KCX72" s="1063"/>
      <c r="KCY72" s="1063"/>
      <c r="KCZ72" s="1063"/>
      <c r="KDA72" s="527"/>
      <c r="KDB72" s="1062"/>
      <c r="KDC72" s="1063"/>
      <c r="KDD72" s="1063"/>
      <c r="KDE72" s="1063"/>
      <c r="KDF72" s="1063"/>
      <c r="KDG72" s="1063"/>
      <c r="KDH72" s="527"/>
      <c r="KDI72" s="1062"/>
      <c r="KDJ72" s="1063"/>
      <c r="KDK72" s="1063"/>
      <c r="KDL72" s="1063"/>
      <c r="KDM72" s="1063"/>
      <c r="KDN72" s="1063"/>
      <c r="KDO72" s="527"/>
      <c r="KDP72" s="1062"/>
      <c r="KDQ72" s="1063"/>
      <c r="KDR72" s="1063"/>
      <c r="KDS72" s="1063"/>
      <c r="KDT72" s="1063"/>
      <c r="KDU72" s="1063"/>
      <c r="KDV72" s="527"/>
      <c r="KDW72" s="1062"/>
      <c r="KDX72" s="1063"/>
      <c r="KDY72" s="1063"/>
      <c r="KDZ72" s="1063"/>
      <c r="KEA72" s="1063"/>
      <c r="KEB72" s="1063"/>
      <c r="KEC72" s="527"/>
      <c r="KED72" s="1062"/>
      <c r="KEE72" s="1063"/>
      <c r="KEF72" s="1063"/>
      <c r="KEG72" s="1063"/>
      <c r="KEH72" s="1063"/>
      <c r="KEI72" s="1063"/>
      <c r="KEJ72" s="527"/>
      <c r="KEK72" s="1062"/>
      <c r="KEL72" s="1063"/>
      <c r="KEM72" s="1063"/>
      <c r="KEN72" s="1063"/>
      <c r="KEO72" s="1063"/>
      <c r="KEP72" s="1063"/>
      <c r="KEQ72" s="527"/>
      <c r="KER72" s="1062"/>
      <c r="KES72" s="1063"/>
      <c r="KET72" s="1063"/>
      <c r="KEU72" s="1063"/>
      <c r="KEV72" s="1063"/>
      <c r="KEW72" s="1063"/>
      <c r="KEX72" s="527"/>
      <c r="KEY72" s="1062"/>
      <c r="KEZ72" s="1063"/>
      <c r="KFA72" s="1063"/>
      <c r="KFB72" s="1063"/>
      <c r="KFC72" s="1063"/>
      <c r="KFD72" s="1063"/>
      <c r="KFE72" s="527"/>
      <c r="KFF72" s="1062"/>
      <c r="KFG72" s="1063"/>
      <c r="KFH72" s="1063"/>
      <c r="KFI72" s="1063"/>
      <c r="KFJ72" s="1063"/>
      <c r="KFK72" s="1063"/>
      <c r="KFL72" s="527"/>
      <c r="KFM72" s="1062"/>
      <c r="KFN72" s="1063"/>
      <c r="KFO72" s="1063"/>
      <c r="KFP72" s="1063"/>
      <c r="KFQ72" s="1063"/>
      <c r="KFR72" s="1063"/>
      <c r="KFS72" s="527"/>
      <c r="KFT72" s="1062"/>
      <c r="KFU72" s="1063"/>
      <c r="KFV72" s="1063"/>
      <c r="KFW72" s="1063"/>
      <c r="KFX72" s="1063"/>
      <c r="KFY72" s="1063"/>
      <c r="KFZ72" s="527"/>
      <c r="KGA72" s="1062"/>
      <c r="KGB72" s="1063"/>
      <c r="KGC72" s="1063"/>
      <c r="KGD72" s="1063"/>
      <c r="KGE72" s="1063"/>
      <c r="KGF72" s="1063"/>
      <c r="KGG72" s="527"/>
      <c r="KGH72" s="1062"/>
      <c r="KGI72" s="1063"/>
      <c r="KGJ72" s="1063"/>
      <c r="KGK72" s="1063"/>
      <c r="KGL72" s="1063"/>
      <c r="KGM72" s="1063"/>
      <c r="KGN72" s="527"/>
      <c r="KGO72" s="1062"/>
      <c r="KGP72" s="1063"/>
      <c r="KGQ72" s="1063"/>
      <c r="KGR72" s="1063"/>
      <c r="KGS72" s="1063"/>
      <c r="KGT72" s="1063"/>
      <c r="KGU72" s="527"/>
      <c r="KGV72" s="1062"/>
      <c r="KGW72" s="1063"/>
      <c r="KGX72" s="1063"/>
      <c r="KGY72" s="1063"/>
      <c r="KGZ72" s="1063"/>
      <c r="KHA72" s="1063"/>
      <c r="KHB72" s="527"/>
      <c r="KHC72" s="1062"/>
      <c r="KHD72" s="1063"/>
      <c r="KHE72" s="1063"/>
      <c r="KHF72" s="1063"/>
      <c r="KHG72" s="1063"/>
      <c r="KHH72" s="1063"/>
      <c r="KHI72" s="527"/>
      <c r="KHJ72" s="1062"/>
      <c r="KHK72" s="1063"/>
      <c r="KHL72" s="1063"/>
      <c r="KHM72" s="1063"/>
      <c r="KHN72" s="1063"/>
      <c r="KHO72" s="1063"/>
      <c r="KHP72" s="527"/>
      <c r="KHQ72" s="1062"/>
      <c r="KHR72" s="1063"/>
      <c r="KHS72" s="1063"/>
      <c r="KHT72" s="1063"/>
      <c r="KHU72" s="1063"/>
      <c r="KHV72" s="1063"/>
      <c r="KHW72" s="527"/>
      <c r="KHX72" s="1062"/>
      <c r="KHY72" s="1063"/>
      <c r="KHZ72" s="1063"/>
      <c r="KIA72" s="1063"/>
      <c r="KIB72" s="1063"/>
      <c r="KIC72" s="1063"/>
      <c r="KID72" s="527"/>
      <c r="KIE72" s="1062"/>
      <c r="KIF72" s="1063"/>
      <c r="KIG72" s="1063"/>
      <c r="KIH72" s="1063"/>
      <c r="KII72" s="1063"/>
      <c r="KIJ72" s="1063"/>
      <c r="KIK72" s="527"/>
      <c r="KIL72" s="1062"/>
      <c r="KIM72" s="1063"/>
      <c r="KIN72" s="1063"/>
      <c r="KIO72" s="1063"/>
      <c r="KIP72" s="1063"/>
      <c r="KIQ72" s="1063"/>
      <c r="KIR72" s="527"/>
      <c r="KIS72" s="1062"/>
      <c r="KIT72" s="1063"/>
      <c r="KIU72" s="1063"/>
      <c r="KIV72" s="1063"/>
      <c r="KIW72" s="1063"/>
      <c r="KIX72" s="1063"/>
      <c r="KIY72" s="527"/>
      <c r="KIZ72" s="1062"/>
      <c r="KJA72" s="1063"/>
      <c r="KJB72" s="1063"/>
      <c r="KJC72" s="1063"/>
      <c r="KJD72" s="1063"/>
      <c r="KJE72" s="1063"/>
      <c r="KJF72" s="527"/>
      <c r="KJG72" s="1062"/>
      <c r="KJH72" s="1063"/>
      <c r="KJI72" s="1063"/>
      <c r="KJJ72" s="1063"/>
      <c r="KJK72" s="1063"/>
      <c r="KJL72" s="1063"/>
      <c r="KJM72" s="527"/>
      <c r="KJN72" s="1062"/>
      <c r="KJO72" s="1063"/>
      <c r="KJP72" s="1063"/>
      <c r="KJQ72" s="1063"/>
      <c r="KJR72" s="1063"/>
      <c r="KJS72" s="1063"/>
      <c r="KJT72" s="527"/>
      <c r="KJU72" s="1062"/>
      <c r="KJV72" s="1063"/>
      <c r="KJW72" s="1063"/>
      <c r="KJX72" s="1063"/>
      <c r="KJY72" s="1063"/>
      <c r="KJZ72" s="1063"/>
      <c r="KKA72" s="527"/>
      <c r="KKB72" s="1062"/>
      <c r="KKC72" s="1063"/>
      <c r="KKD72" s="1063"/>
      <c r="KKE72" s="1063"/>
      <c r="KKF72" s="1063"/>
      <c r="KKG72" s="1063"/>
      <c r="KKH72" s="527"/>
      <c r="KKI72" s="1062"/>
      <c r="KKJ72" s="1063"/>
      <c r="KKK72" s="1063"/>
      <c r="KKL72" s="1063"/>
      <c r="KKM72" s="1063"/>
      <c r="KKN72" s="1063"/>
      <c r="KKO72" s="527"/>
      <c r="KKP72" s="1062"/>
      <c r="KKQ72" s="1063"/>
      <c r="KKR72" s="1063"/>
      <c r="KKS72" s="1063"/>
      <c r="KKT72" s="1063"/>
      <c r="KKU72" s="1063"/>
      <c r="KKV72" s="527"/>
      <c r="KKW72" s="1062"/>
      <c r="KKX72" s="1063"/>
      <c r="KKY72" s="1063"/>
      <c r="KKZ72" s="1063"/>
      <c r="KLA72" s="1063"/>
      <c r="KLB72" s="1063"/>
      <c r="KLC72" s="527"/>
      <c r="KLD72" s="1062"/>
      <c r="KLE72" s="1063"/>
      <c r="KLF72" s="1063"/>
      <c r="KLG72" s="1063"/>
      <c r="KLH72" s="1063"/>
      <c r="KLI72" s="1063"/>
      <c r="KLJ72" s="527"/>
      <c r="KLK72" s="1062"/>
      <c r="KLL72" s="1063"/>
      <c r="KLM72" s="1063"/>
      <c r="KLN72" s="1063"/>
      <c r="KLO72" s="1063"/>
      <c r="KLP72" s="1063"/>
      <c r="KLQ72" s="527"/>
      <c r="KLR72" s="1062"/>
      <c r="KLS72" s="1063"/>
      <c r="KLT72" s="1063"/>
      <c r="KLU72" s="1063"/>
      <c r="KLV72" s="1063"/>
      <c r="KLW72" s="1063"/>
      <c r="KLX72" s="527"/>
      <c r="KLY72" s="1062"/>
      <c r="KLZ72" s="1063"/>
      <c r="KMA72" s="1063"/>
      <c r="KMB72" s="1063"/>
      <c r="KMC72" s="1063"/>
      <c r="KMD72" s="1063"/>
      <c r="KME72" s="527"/>
      <c r="KMF72" s="1062"/>
      <c r="KMG72" s="1063"/>
      <c r="KMH72" s="1063"/>
      <c r="KMI72" s="1063"/>
      <c r="KMJ72" s="1063"/>
      <c r="KMK72" s="1063"/>
      <c r="KML72" s="527"/>
      <c r="KMM72" s="1062"/>
      <c r="KMN72" s="1063"/>
      <c r="KMO72" s="1063"/>
      <c r="KMP72" s="1063"/>
      <c r="KMQ72" s="1063"/>
      <c r="KMR72" s="1063"/>
      <c r="KMS72" s="527"/>
      <c r="KMT72" s="1062"/>
      <c r="KMU72" s="1063"/>
      <c r="KMV72" s="1063"/>
      <c r="KMW72" s="1063"/>
      <c r="KMX72" s="1063"/>
      <c r="KMY72" s="1063"/>
      <c r="KMZ72" s="527"/>
      <c r="KNA72" s="1062"/>
      <c r="KNB72" s="1063"/>
      <c r="KNC72" s="1063"/>
      <c r="KND72" s="1063"/>
      <c r="KNE72" s="1063"/>
      <c r="KNF72" s="1063"/>
      <c r="KNG72" s="527"/>
      <c r="KNH72" s="1062"/>
      <c r="KNI72" s="1063"/>
      <c r="KNJ72" s="1063"/>
      <c r="KNK72" s="1063"/>
      <c r="KNL72" s="1063"/>
      <c r="KNM72" s="1063"/>
      <c r="KNN72" s="527"/>
      <c r="KNO72" s="1062"/>
      <c r="KNP72" s="1063"/>
      <c r="KNQ72" s="1063"/>
      <c r="KNR72" s="1063"/>
      <c r="KNS72" s="1063"/>
      <c r="KNT72" s="1063"/>
      <c r="KNU72" s="527"/>
      <c r="KNV72" s="1062"/>
      <c r="KNW72" s="1063"/>
      <c r="KNX72" s="1063"/>
      <c r="KNY72" s="1063"/>
      <c r="KNZ72" s="1063"/>
      <c r="KOA72" s="1063"/>
      <c r="KOB72" s="527"/>
      <c r="KOC72" s="1062"/>
      <c r="KOD72" s="1063"/>
      <c r="KOE72" s="1063"/>
      <c r="KOF72" s="1063"/>
      <c r="KOG72" s="1063"/>
      <c r="KOH72" s="1063"/>
      <c r="KOI72" s="527"/>
      <c r="KOJ72" s="1062"/>
      <c r="KOK72" s="1063"/>
      <c r="KOL72" s="1063"/>
      <c r="KOM72" s="1063"/>
      <c r="KON72" s="1063"/>
      <c r="KOO72" s="1063"/>
      <c r="KOP72" s="527"/>
      <c r="KOQ72" s="1062"/>
      <c r="KOR72" s="1063"/>
      <c r="KOS72" s="1063"/>
      <c r="KOT72" s="1063"/>
      <c r="KOU72" s="1063"/>
      <c r="KOV72" s="1063"/>
      <c r="KOW72" s="527"/>
      <c r="KOX72" s="1062"/>
      <c r="KOY72" s="1063"/>
      <c r="KOZ72" s="1063"/>
      <c r="KPA72" s="1063"/>
      <c r="KPB72" s="1063"/>
      <c r="KPC72" s="1063"/>
      <c r="KPD72" s="527"/>
      <c r="KPE72" s="1062"/>
      <c r="KPF72" s="1063"/>
      <c r="KPG72" s="1063"/>
      <c r="KPH72" s="1063"/>
      <c r="KPI72" s="1063"/>
      <c r="KPJ72" s="1063"/>
      <c r="KPK72" s="527"/>
      <c r="KPL72" s="1062"/>
      <c r="KPM72" s="1063"/>
      <c r="KPN72" s="1063"/>
      <c r="KPO72" s="1063"/>
      <c r="KPP72" s="1063"/>
      <c r="KPQ72" s="1063"/>
      <c r="KPR72" s="527"/>
      <c r="KPS72" s="1062"/>
      <c r="KPT72" s="1063"/>
      <c r="KPU72" s="1063"/>
      <c r="KPV72" s="1063"/>
      <c r="KPW72" s="1063"/>
      <c r="KPX72" s="1063"/>
      <c r="KPY72" s="527"/>
      <c r="KPZ72" s="1062"/>
      <c r="KQA72" s="1063"/>
      <c r="KQB72" s="1063"/>
      <c r="KQC72" s="1063"/>
      <c r="KQD72" s="1063"/>
      <c r="KQE72" s="1063"/>
      <c r="KQF72" s="527"/>
      <c r="KQG72" s="1062"/>
      <c r="KQH72" s="1063"/>
      <c r="KQI72" s="1063"/>
      <c r="KQJ72" s="1063"/>
      <c r="KQK72" s="1063"/>
      <c r="KQL72" s="1063"/>
      <c r="KQM72" s="527"/>
      <c r="KQN72" s="1062"/>
      <c r="KQO72" s="1063"/>
      <c r="KQP72" s="1063"/>
      <c r="KQQ72" s="1063"/>
      <c r="KQR72" s="1063"/>
      <c r="KQS72" s="1063"/>
      <c r="KQT72" s="527"/>
      <c r="KQU72" s="1062"/>
      <c r="KQV72" s="1063"/>
      <c r="KQW72" s="1063"/>
      <c r="KQX72" s="1063"/>
      <c r="KQY72" s="1063"/>
      <c r="KQZ72" s="1063"/>
      <c r="KRA72" s="527"/>
      <c r="KRB72" s="1062"/>
      <c r="KRC72" s="1063"/>
      <c r="KRD72" s="1063"/>
      <c r="KRE72" s="1063"/>
      <c r="KRF72" s="1063"/>
      <c r="KRG72" s="1063"/>
      <c r="KRH72" s="527"/>
      <c r="KRI72" s="1062"/>
      <c r="KRJ72" s="1063"/>
      <c r="KRK72" s="1063"/>
      <c r="KRL72" s="1063"/>
      <c r="KRM72" s="1063"/>
      <c r="KRN72" s="1063"/>
      <c r="KRO72" s="527"/>
      <c r="KRP72" s="1062"/>
      <c r="KRQ72" s="1063"/>
      <c r="KRR72" s="1063"/>
      <c r="KRS72" s="1063"/>
      <c r="KRT72" s="1063"/>
      <c r="KRU72" s="1063"/>
      <c r="KRV72" s="527"/>
      <c r="KRW72" s="1062"/>
      <c r="KRX72" s="1063"/>
      <c r="KRY72" s="1063"/>
      <c r="KRZ72" s="1063"/>
      <c r="KSA72" s="1063"/>
      <c r="KSB72" s="1063"/>
      <c r="KSC72" s="527"/>
      <c r="KSD72" s="1062"/>
      <c r="KSE72" s="1063"/>
      <c r="KSF72" s="1063"/>
      <c r="KSG72" s="1063"/>
      <c r="KSH72" s="1063"/>
      <c r="KSI72" s="1063"/>
      <c r="KSJ72" s="527"/>
      <c r="KSK72" s="1062"/>
      <c r="KSL72" s="1063"/>
      <c r="KSM72" s="1063"/>
      <c r="KSN72" s="1063"/>
      <c r="KSO72" s="1063"/>
      <c r="KSP72" s="1063"/>
      <c r="KSQ72" s="527"/>
      <c r="KSR72" s="1062"/>
      <c r="KSS72" s="1063"/>
      <c r="KST72" s="1063"/>
      <c r="KSU72" s="1063"/>
      <c r="KSV72" s="1063"/>
      <c r="KSW72" s="1063"/>
      <c r="KSX72" s="527"/>
      <c r="KSY72" s="1062"/>
      <c r="KSZ72" s="1063"/>
      <c r="KTA72" s="1063"/>
      <c r="KTB72" s="1063"/>
      <c r="KTC72" s="1063"/>
      <c r="KTD72" s="1063"/>
      <c r="KTE72" s="527"/>
      <c r="KTF72" s="1062"/>
      <c r="KTG72" s="1063"/>
      <c r="KTH72" s="1063"/>
      <c r="KTI72" s="1063"/>
      <c r="KTJ72" s="1063"/>
      <c r="KTK72" s="1063"/>
      <c r="KTL72" s="527"/>
      <c r="KTM72" s="1062"/>
      <c r="KTN72" s="1063"/>
      <c r="KTO72" s="1063"/>
      <c r="KTP72" s="1063"/>
      <c r="KTQ72" s="1063"/>
      <c r="KTR72" s="1063"/>
      <c r="KTS72" s="527"/>
      <c r="KTT72" s="1062"/>
      <c r="KTU72" s="1063"/>
      <c r="KTV72" s="1063"/>
      <c r="KTW72" s="1063"/>
      <c r="KTX72" s="1063"/>
      <c r="KTY72" s="1063"/>
      <c r="KTZ72" s="527"/>
      <c r="KUA72" s="1062"/>
      <c r="KUB72" s="1063"/>
      <c r="KUC72" s="1063"/>
      <c r="KUD72" s="1063"/>
      <c r="KUE72" s="1063"/>
      <c r="KUF72" s="1063"/>
      <c r="KUG72" s="527"/>
      <c r="KUH72" s="1062"/>
      <c r="KUI72" s="1063"/>
      <c r="KUJ72" s="1063"/>
      <c r="KUK72" s="1063"/>
      <c r="KUL72" s="1063"/>
      <c r="KUM72" s="1063"/>
      <c r="KUN72" s="527"/>
      <c r="KUO72" s="1062"/>
      <c r="KUP72" s="1063"/>
      <c r="KUQ72" s="1063"/>
      <c r="KUR72" s="1063"/>
      <c r="KUS72" s="1063"/>
      <c r="KUT72" s="1063"/>
      <c r="KUU72" s="527"/>
      <c r="KUV72" s="1062"/>
      <c r="KUW72" s="1063"/>
      <c r="KUX72" s="1063"/>
      <c r="KUY72" s="1063"/>
      <c r="KUZ72" s="1063"/>
      <c r="KVA72" s="1063"/>
      <c r="KVB72" s="527"/>
      <c r="KVC72" s="1062"/>
      <c r="KVD72" s="1063"/>
      <c r="KVE72" s="1063"/>
      <c r="KVF72" s="1063"/>
      <c r="KVG72" s="1063"/>
      <c r="KVH72" s="1063"/>
      <c r="KVI72" s="527"/>
      <c r="KVJ72" s="1062"/>
      <c r="KVK72" s="1063"/>
      <c r="KVL72" s="1063"/>
      <c r="KVM72" s="1063"/>
      <c r="KVN72" s="1063"/>
      <c r="KVO72" s="1063"/>
      <c r="KVP72" s="527"/>
      <c r="KVQ72" s="1062"/>
      <c r="KVR72" s="1063"/>
      <c r="KVS72" s="1063"/>
      <c r="KVT72" s="1063"/>
      <c r="KVU72" s="1063"/>
      <c r="KVV72" s="1063"/>
      <c r="KVW72" s="527"/>
      <c r="KVX72" s="1062"/>
      <c r="KVY72" s="1063"/>
      <c r="KVZ72" s="1063"/>
      <c r="KWA72" s="1063"/>
      <c r="KWB72" s="1063"/>
      <c r="KWC72" s="1063"/>
      <c r="KWD72" s="527"/>
      <c r="KWE72" s="1062"/>
      <c r="KWF72" s="1063"/>
      <c r="KWG72" s="1063"/>
      <c r="KWH72" s="1063"/>
      <c r="KWI72" s="1063"/>
      <c r="KWJ72" s="1063"/>
      <c r="KWK72" s="527"/>
      <c r="KWL72" s="1062"/>
      <c r="KWM72" s="1063"/>
      <c r="KWN72" s="1063"/>
      <c r="KWO72" s="1063"/>
      <c r="KWP72" s="1063"/>
      <c r="KWQ72" s="1063"/>
      <c r="KWR72" s="527"/>
      <c r="KWS72" s="1062"/>
      <c r="KWT72" s="1063"/>
      <c r="KWU72" s="1063"/>
      <c r="KWV72" s="1063"/>
      <c r="KWW72" s="1063"/>
      <c r="KWX72" s="1063"/>
      <c r="KWY72" s="527"/>
      <c r="KWZ72" s="1062"/>
      <c r="KXA72" s="1063"/>
      <c r="KXB72" s="1063"/>
      <c r="KXC72" s="1063"/>
      <c r="KXD72" s="1063"/>
      <c r="KXE72" s="1063"/>
      <c r="KXF72" s="527"/>
      <c r="KXG72" s="1062"/>
      <c r="KXH72" s="1063"/>
      <c r="KXI72" s="1063"/>
      <c r="KXJ72" s="1063"/>
      <c r="KXK72" s="1063"/>
      <c r="KXL72" s="1063"/>
      <c r="KXM72" s="527"/>
      <c r="KXN72" s="1062"/>
      <c r="KXO72" s="1063"/>
      <c r="KXP72" s="1063"/>
      <c r="KXQ72" s="1063"/>
      <c r="KXR72" s="1063"/>
      <c r="KXS72" s="1063"/>
      <c r="KXT72" s="527"/>
      <c r="KXU72" s="1062"/>
      <c r="KXV72" s="1063"/>
      <c r="KXW72" s="1063"/>
      <c r="KXX72" s="1063"/>
      <c r="KXY72" s="1063"/>
      <c r="KXZ72" s="1063"/>
      <c r="KYA72" s="527"/>
      <c r="KYB72" s="1062"/>
      <c r="KYC72" s="1063"/>
      <c r="KYD72" s="1063"/>
      <c r="KYE72" s="1063"/>
      <c r="KYF72" s="1063"/>
      <c r="KYG72" s="1063"/>
      <c r="KYH72" s="527"/>
      <c r="KYI72" s="1062"/>
      <c r="KYJ72" s="1063"/>
      <c r="KYK72" s="1063"/>
      <c r="KYL72" s="1063"/>
      <c r="KYM72" s="1063"/>
      <c r="KYN72" s="1063"/>
      <c r="KYO72" s="527"/>
      <c r="KYP72" s="1062"/>
      <c r="KYQ72" s="1063"/>
      <c r="KYR72" s="1063"/>
      <c r="KYS72" s="1063"/>
      <c r="KYT72" s="1063"/>
      <c r="KYU72" s="1063"/>
      <c r="KYV72" s="527"/>
      <c r="KYW72" s="1062"/>
      <c r="KYX72" s="1063"/>
      <c r="KYY72" s="1063"/>
      <c r="KYZ72" s="1063"/>
      <c r="KZA72" s="1063"/>
      <c r="KZB72" s="1063"/>
      <c r="KZC72" s="527"/>
      <c r="KZD72" s="1062"/>
      <c r="KZE72" s="1063"/>
      <c r="KZF72" s="1063"/>
      <c r="KZG72" s="1063"/>
      <c r="KZH72" s="1063"/>
      <c r="KZI72" s="1063"/>
      <c r="KZJ72" s="527"/>
      <c r="KZK72" s="1062"/>
      <c r="KZL72" s="1063"/>
      <c r="KZM72" s="1063"/>
      <c r="KZN72" s="1063"/>
      <c r="KZO72" s="1063"/>
      <c r="KZP72" s="1063"/>
      <c r="KZQ72" s="527"/>
      <c r="KZR72" s="1062"/>
      <c r="KZS72" s="1063"/>
      <c r="KZT72" s="1063"/>
      <c r="KZU72" s="1063"/>
      <c r="KZV72" s="1063"/>
      <c r="KZW72" s="1063"/>
      <c r="KZX72" s="527"/>
      <c r="KZY72" s="1062"/>
      <c r="KZZ72" s="1063"/>
      <c r="LAA72" s="1063"/>
      <c r="LAB72" s="1063"/>
      <c r="LAC72" s="1063"/>
      <c r="LAD72" s="1063"/>
      <c r="LAE72" s="527"/>
      <c r="LAF72" s="1062"/>
      <c r="LAG72" s="1063"/>
      <c r="LAH72" s="1063"/>
      <c r="LAI72" s="1063"/>
      <c r="LAJ72" s="1063"/>
      <c r="LAK72" s="1063"/>
      <c r="LAL72" s="527"/>
      <c r="LAM72" s="1062"/>
      <c r="LAN72" s="1063"/>
      <c r="LAO72" s="1063"/>
      <c r="LAP72" s="1063"/>
      <c r="LAQ72" s="1063"/>
      <c r="LAR72" s="1063"/>
      <c r="LAS72" s="527"/>
      <c r="LAT72" s="1062"/>
      <c r="LAU72" s="1063"/>
      <c r="LAV72" s="1063"/>
      <c r="LAW72" s="1063"/>
      <c r="LAX72" s="1063"/>
      <c r="LAY72" s="1063"/>
      <c r="LAZ72" s="527"/>
      <c r="LBA72" s="1062"/>
      <c r="LBB72" s="1063"/>
      <c r="LBC72" s="1063"/>
      <c r="LBD72" s="1063"/>
      <c r="LBE72" s="1063"/>
      <c r="LBF72" s="1063"/>
      <c r="LBG72" s="527"/>
      <c r="LBH72" s="1062"/>
      <c r="LBI72" s="1063"/>
      <c r="LBJ72" s="1063"/>
      <c r="LBK72" s="1063"/>
      <c r="LBL72" s="1063"/>
      <c r="LBM72" s="1063"/>
      <c r="LBN72" s="527"/>
      <c r="LBO72" s="1062"/>
      <c r="LBP72" s="1063"/>
      <c r="LBQ72" s="1063"/>
      <c r="LBR72" s="1063"/>
      <c r="LBS72" s="1063"/>
      <c r="LBT72" s="1063"/>
      <c r="LBU72" s="527"/>
      <c r="LBV72" s="1062"/>
      <c r="LBW72" s="1063"/>
      <c r="LBX72" s="1063"/>
      <c r="LBY72" s="1063"/>
      <c r="LBZ72" s="1063"/>
      <c r="LCA72" s="1063"/>
      <c r="LCB72" s="527"/>
      <c r="LCC72" s="1062"/>
      <c r="LCD72" s="1063"/>
      <c r="LCE72" s="1063"/>
      <c r="LCF72" s="1063"/>
      <c r="LCG72" s="1063"/>
      <c r="LCH72" s="1063"/>
      <c r="LCI72" s="527"/>
      <c r="LCJ72" s="1062"/>
      <c r="LCK72" s="1063"/>
      <c r="LCL72" s="1063"/>
      <c r="LCM72" s="1063"/>
      <c r="LCN72" s="1063"/>
      <c r="LCO72" s="1063"/>
      <c r="LCP72" s="527"/>
      <c r="LCQ72" s="1062"/>
      <c r="LCR72" s="1063"/>
      <c r="LCS72" s="1063"/>
      <c r="LCT72" s="1063"/>
      <c r="LCU72" s="1063"/>
      <c r="LCV72" s="1063"/>
      <c r="LCW72" s="527"/>
      <c r="LCX72" s="1062"/>
      <c r="LCY72" s="1063"/>
      <c r="LCZ72" s="1063"/>
      <c r="LDA72" s="1063"/>
      <c r="LDB72" s="1063"/>
      <c r="LDC72" s="1063"/>
      <c r="LDD72" s="527"/>
      <c r="LDE72" s="1062"/>
      <c r="LDF72" s="1063"/>
      <c r="LDG72" s="1063"/>
      <c r="LDH72" s="1063"/>
      <c r="LDI72" s="1063"/>
      <c r="LDJ72" s="1063"/>
      <c r="LDK72" s="527"/>
      <c r="LDL72" s="1062"/>
      <c r="LDM72" s="1063"/>
      <c r="LDN72" s="1063"/>
      <c r="LDO72" s="1063"/>
      <c r="LDP72" s="1063"/>
      <c r="LDQ72" s="1063"/>
      <c r="LDR72" s="527"/>
      <c r="LDS72" s="1062"/>
      <c r="LDT72" s="1063"/>
      <c r="LDU72" s="1063"/>
      <c r="LDV72" s="1063"/>
      <c r="LDW72" s="1063"/>
      <c r="LDX72" s="1063"/>
      <c r="LDY72" s="527"/>
      <c r="LDZ72" s="1062"/>
      <c r="LEA72" s="1063"/>
      <c r="LEB72" s="1063"/>
      <c r="LEC72" s="1063"/>
      <c r="LED72" s="1063"/>
      <c r="LEE72" s="1063"/>
      <c r="LEF72" s="527"/>
      <c r="LEG72" s="1062"/>
      <c r="LEH72" s="1063"/>
      <c r="LEI72" s="1063"/>
      <c r="LEJ72" s="1063"/>
      <c r="LEK72" s="1063"/>
      <c r="LEL72" s="1063"/>
      <c r="LEM72" s="527"/>
      <c r="LEN72" s="1062"/>
      <c r="LEO72" s="1063"/>
      <c r="LEP72" s="1063"/>
      <c r="LEQ72" s="1063"/>
      <c r="LER72" s="1063"/>
      <c r="LES72" s="1063"/>
      <c r="LET72" s="527"/>
      <c r="LEU72" s="1062"/>
      <c r="LEV72" s="1063"/>
      <c r="LEW72" s="1063"/>
      <c r="LEX72" s="1063"/>
      <c r="LEY72" s="1063"/>
      <c r="LEZ72" s="1063"/>
      <c r="LFA72" s="527"/>
      <c r="LFB72" s="1062"/>
      <c r="LFC72" s="1063"/>
      <c r="LFD72" s="1063"/>
      <c r="LFE72" s="1063"/>
      <c r="LFF72" s="1063"/>
      <c r="LFG72" s="1063"/>
      <c r="LFH72" s="527"/>
      <c r="LFI72" s="1062"/>
      <c r="LFJ72" s="1063"/>
      <c r="LFK72" s="1063"/>
      <c r="LFL72" s="1063"/>
      <c r="LFM72" s="1063"/>
      <c r="LFN72" s="1063"/>
      <c r="LFO72" s="527"/>
      <c r="LFP72" s="1062"/>
      <c r="LFQ72" s="1063"/>
      <c r="LFR72" s="1063"/>
      <c r="LFS72" s="1063"/>
      <c r="LFT72" s="1063"/>
      <c r="LFU72" s="1063"/>
      <c r="LFV72" s="527"/>
      <c r="LFW72" s="1062"/>
      <c r="LFX72" s="1063"/>
      <c r="LFY72" s="1063"/>
      <c r="LFZ72" s="1063"/>
      <c r="LGA72" s="1063"/>
      <c r="LGB72" s="1063"/>
      <c r="LGC72" s="527"/>
      <c r="LGD72" s="1062"/>
      <c r="LGE72" s="1063"/>
      <c r="LGF72" s="1063"/>
      <c r="LGG72" s="1063"/>
      <c r="LGH72" s="1063"/>
      <c r="LGI72" s="1063"/>
      <c r="LGJ72" s="527"/>
      <c r="LGK72" s="1062"/>
      <c r="LGL72" s="1063"/>
      <c r="LGM72" s="1063"/>
      <c r="LGN72" s="1063"/>
      <c r="LGO72" s="1063"/>
      <c r="LGP72" s="1063"/>
      <c r="LGQ72" s="527"/>
      <c r="LGR72" s="1062"/>
      <c r="LGS72" s="1063"/>
      <c r="LGT72" s="1063"/>
      <c r="LGU72" s="1063"/>
      <c r="LGV72" s="1063"/>
      <c r="LGW72" s="1063"/>
      <c r="LGX72" s="527"/>
      <c r="LGY72" s="1062"/>
      <c r="LGZ72" s="1063"/>
      <c r="LHA72" s="1063"/>
      <c r="LHB72" s="1063"/>
      <c r="LHC72" s="1063"/>
      <c r="LHD72" s="1063"/>
      <c r="LHE72" s="527"/>
      <c r="LHF72" s="1062"/>
      <c r="LHG72" s="1063"/>
      <c r="LHH72" s="1063"/>
      <c r="LHI72" s="1063"/>
      <c r="LHJ72" s="1063"/>
      <c r="LHK72" s="1063"/>
      <c r="LHL72" s="527"/>
      <c r="LHM72" s="1062"/>
      <c r="LHN72" s="1063"/>
      <c r="LHO72" s="1063"/>
      <c r="LHP72" s="1063"/>
      <c r="LHQ72" s="1063"/>
      <c r="LHR72" s="1063"/>
      <c r="LHS72" s="527"/>
      <c r="LHT72" s="1062"/>
      <c r="LHU72" s="1063"/>
      <c r="LHV72" s="1063"/>
      <c r="LHW72" s="1063"/>
      <c r="LHX72" s="1063"/>
      <c r="LHY72" s="1063"/>
      <c r="LHZ72" s="527"/>
      <c r="LIA72" s="1062"/>
      <c r="LIB72" s="1063"/>
      <c r="LIC72" s="1063"/>
      <c r="LID72" s="1063"/>
      <c r="LIE72" s="1063"/>
      <c r="LIF72" s="1063"/>
      <c r="LIG72" s="527"/>
      <c r="LIH72" s="1062"/>
      <c r="LII72" s="1063"/>
      <c r="LIJ72" s="1063"/>
      <c r="LIK72" s="1063"/>
      <c r="LIL72" s="1063"/>
      <c r="LIM72" s="1063"/>
      <c r="LIN72" s="527"/>
      <c r="LIO72" s="1062"/>
      <c r="LIP72" s="1063"/>
      <c r="LIQ72" s="1063"/>
      <c r="LIR72" s="1063"/>
      <c r="LIS72" s="1063"/>
      <c r="LIT72" s="1063"/>
      <c r="LIU72" s="527"/>
      <c r="LIV72" s="1062"/>
      <c r="LIW72" s="1063"/>
      <c r="LIX72" s="1063"/>
      <c r="LIY72" s="1063"/>
      <c r="LIZ72" s="1063"/>
      <c r="LJA72" s="1063"/>
      <c r="LJB72" s="527"/>
      <c r="LJC72" s="1062"/>
      <c r="LJD72" s="1063"/>
      <c r="LJE72" s="1063"/>
      <c r="LJF72" s="1063"/>
      <c r="LJG72" s="1063"/>
      <c r="LJH72" s="1063"/>
      <c r="LJI72" s="527"/>
      <c r="LJJ72" s="1062"/>
      <c r="LJK72" s="1063"/>
      <c r="LJL72" s="1063"/>
      <c r="LJM72" s="1063"/>
      <c r="LJN72" s="1063"/>
      <c r="LJO72" s="1063"/>
      <c r="LJP72" s="527"/>
      <c r="LJQ72" s="1062"/>
      <c r="LJR72" s="1063"/>
      <c r="LJS72" s="1063"/>
      <c r="LJT72" s="1063"/>
      <c r="LJU72" s="1063"/>
      <c r="LJV72" s="1063"/>
      <c r="LJW72" s="527"/>
      <c r="LJX72" s="1062"/>
      <c r="LJY72" s="1063"/>
      <c r="LJZ72" s="1063"/>
      <c r="LKA72" s="1063"/>
      <c r="LKB72" s="1063"/>
      <c r="LKC72" s="1063"/>
      <c r="LKD72" s="527"/>
      <c r="LKE72" s="1062"/>
      <c r="LKF72" s="1063"/>
      <c r="LKG72" s="1063"/>
      <c r="LKH72" s="1063"/>
      <c r="LKI72" s="1063"/>
      <c r="LKJ72" s="1063"/>
      <c r="LKK72" s="527"/>
      <c r="LKL72" s="1062"/>
      <c r="LKM72" s="1063"/>
      <c r="LKN72" s="1063"/>
      <c r="LKO72" s="1063"/>
      <c r="LKP72" s="1063"/>
      <c r="LKQ72" s="1063"/>
      <c r="LKR72" s="527"/>
      <c r="LKS72" s="1062"/>
      <c r="LKT72" s="1063"/>
      <c r="LKU72" s="1063"/>
      <c r="LKV72" s="1063"/>
      <c r="LKW72" s="1063"/>
      <c r="LKX72" s="1063"/>
      <c r="LKY72" s="527"/>
      <c r="LKZ72" s="1062"/>
      <c r="LLA72" s="1063"/>
      <c r="LLB72" s="1063"/>
      <c r="LLC72" s="1063"/>
      <c r="LLD72" s="1063"/>
      <c r="LLE72" s="1063"/>
      <c r="LLF72" s="527"/>
      <c r="LLG72" s="1062"/>
      <c r="LLH72" s="1063"/>
      <c r="LLI72" s="1063"/>
      <c r="LLJ72" s="1063"/>
      <c r="LLK72" s="1063"/>
      <c r="LLL72" s="1063"/>
      <c r="LLM72" s="527"/>
      <c r="LLN72" s="1062"/>
      <c r="LLO72" s="1063"/>
      <c r="LLP72" s="1063"/>
      <c r="LLQ72" s="1063"/>
      <c r="LLR72" s="1063"/>
      <c r="LLS72" s="1063"/>
      <c r="LLT72" s="527"/>
      <c r="LLU72" s="1062"/>
      <c r="LLV72" s="1063"/>
      <c r="LLW72" s="1063"/>
      <c r="LLX72" s="1063"/>
      <c r="LLY72" s="1063"/>
      <c r="LLZ72" s="1063"/>
      <c r="LMA72" s="527"/>
      <c r="LMB72" s="1062"/>
      <c r="LMC72" s="1063"/>
      <c r="LMD72" s="1063"/>
      <c r="LME72" s="1063"/>
      <c r="LMF72" s="1063"/>
      <c r="LMG72" s="1063"/>
      <c r="LMH72" s="527"/>
      <c r="LMI72" s="1062"/>
      <c r="LMJ72" s="1063"/>
      <c r="LMK72" s="1063"/>
      <c r="LML72" s="1063"/>
      <c r="LMM72" s="1063"/>
      <c r="LMN72" s="1063"/>
      <c r="LMO72" s="527"/>
      <c r="LMP72" s="1062"/>
      <c r="LMQ72" s="1063"/>
      <c r="LMR72" s="1063"/>
      <c r="LMS72" s="1063"/>
      <c r="LMT72" s="1063"/>
      <c r="LMU72" s="1063"/>
      <c r="LMV72" s="527"/>
      <c r="LMW72" s="1062"/>
      <c r="LMX72" s="1063"/>
      <c r="LMY72" s="1063"/>
      <c r="LMZ72" s="1063"/>
      <c r="LNA72" s="1063"/>
      <c r="LNB72" s="1063"/>
      <c r="LNC72" s="527"/>
      <c r="LND72" s="1062"/>
      <c r="LNE72" s="1063"/>
      <c r="LNF72" s="1063"/>
      <c r="LNG72" s="1063"/>
      <c r="LNH72" s="1063"/>
      <c r="LNI72" s="1063"/>
      <c r="LNJ72" s="527"/>
      <c r="LNK72" s="1062"/>
      <c r="LNL72" s="1063"/>
      <c r="LNM72" s="1063"/>
      <c r="LNN72" s="1063"/>
      <c r="LNO72" s="1063"/>
      <c r="LNP72" s="1063"/>
      <c r="LNQ72" s="527"/>
      <c r="LNR72" s="1062"/>
      <c r="LNS72" s="1063"/>
      <c r="LNT72" s="1063"/>
      <c r="LNU72" s="1063"/>
      <c r="LNV72" s="1063"/>
      <c r="LNW72" s="1063"/>
      <c r="LNX72" s="527"/>
      <c r="LNY72" s="1062"/>
      <c r="LNZ72" s="1063"/>
      <c r="LOA72" s="1063"/>
      <c r="LOB72" s="1063"/>
      <c r="LOC72" s="1063"/>
      <c r="LOD72" s="1063"/>
      <c r="LOE72" s="527"/>
      <c r="LOF72" s="1062"/>
      <c r="LOG72" s="1063"/>
      <c r="LOH72" s="1063"/>
      <c r="LOI72" s="1063"/>
      <c r="LOJ72" s="1063"/>
      <c r="LOK72" s="1063"/>
      <c r="LOL72" s="527"/>
      <c r="LOM72" s="1062"/>
      <c r="LON72" s="1063"/>
      <c r="LOO72" s="1063"/>
      <c r="LOP72" s="1063"/>
      <c r="LOQ72" s="1063"/>
      <c r="LOR72" s="1063"/>
      <c r="LOS72" s="527"/>
      <c r="LOT72" s="1062"/>
      <c r="LOU72" s="1063"/>
      <c r="LOV72" s="1063"/>
      <c r="LOW72" s="1063"/>
      <c r="LOX72" s="1063"/>
      <c r="LOY72" s="1063"/>
      <c r="LOZ72" s="527"/>
      <c r="LPA72" s="1062"/>
      <c r="LPB72" s="1063"/>
      <c r="LPC72" s="1063"/>
      <c r="LPD72" s="1063"/>
      <c r="LPE72" s="1063"/>
      <c r="LPF72" s="1063"/>
      <c r="LPG72" s="527"/>
      <c r="LPH72" s="1062"/>
      <c r="LPI72" s="1063"/>
      <c r="LPJ72" s="1063"/>
      <c r="LPK72" s="1063"/>
      <c r="LPL72" s="1063"/>
      <c r="LPM72" s="1063"/>
      <c r="LPN72" s="527"/>
      <c r="LPO72" s="1062"/>
      <c r="LPP72" s="1063"/>
      <c r="LPQ72" s="1063"/>
      <c r="LPR72" s="1063"/>
      <c r="LPS72" s="1063"/>
      <c r="LPT72" s="1063"/>
      <c r="LPU72" s="527"/>
      <c r="LPV72" s="1062"/>
      <c r="LPW72" s="1063"/>
      <c r="LPX72" s="1063"/>
      <c r="LPY72" s="1063"/>
      <c r="LPZ72" s="1063"/>
      <c r="LQA72" s="1063"/>
      <c r="LQB72" s="527"/>
      <c r="LQC72" s="1062"/>
      <c r="LQD72" s="1063"/>
      <c r="LQE72" s="1063"/>
      <c r="LQF72" s="1063"/>
      <c r="LQG72" s="1063"/>
      <c r="LQH72" s="1063"/>
      <c r="LQI72" s="527"/>
      <c r="LQJ72" s="1062"/>
      <c r="LQK72" s="1063"/>
      <c r="LQL72" s="1063"/>
      <c r="LQM72" s="1063"/>
      <c r="LQN72" s="1063"/>
      <c r="LQO72" s="1063"/>
      <c r="LQP72" s="527"/>
      <c r="LQQ72" s="1062"/>
      <c r="LQR72" s="1063"/>
      <c r="LQS72" s="1063"/>
      <c r="LQT72" s="1063"/>
      <c r="LQU72" s="1063"/>
      <c r="LQV72" s="1063"/>
      <c r="LQW72" s="527"/>
      <c r="LQX72" s="1062"/>
      <c r="LQY72" s="1063"/>
      <c r="LQZ72" s="1063"/>
      <c r="LRA72" s="1063"/>
      <c r="LRB72" s="1063"/>
      <c r="LRC72" s="1063"/>
      <c r="LRD72" s="527"/>
      <c r="LRE72" s="1062"/>
      <c r="LRF72" s="1063"/>
      <c r="LRG72" s="1063"/>
      <c r="LRH72" s="1063"/>
      <c r="LRI72" s="1063"/>
      <c r="LRJ72" s="1063"/>
      <c r="LRK72" s="527"/>
      <c r="LRL72" s="1062"/>
      <c r="LRM72" s="1063"/>
      <c r="LRN72" s="1063"/>
      <c r="LRO72" s="1063"/>
      <c r="LRP72" s="1063"/>
      <c r="LRQ72" s="1063"/>
      <c r="LRR72" s="527"/>
      <c r="LRS72" s="1062"/>
      <c r="LRT72" s="1063"/>
      <c r="LRU72" s="1063"/>
      <c r="LRV72" s="1063"/>
      <c r="LRW72" s="1063"/>
      <c r="LRX72" s="1063"/>
      <c r="LRY72" s="527"/>
      <c r="LRZ72" s="1062"/>
      <c r="LSA72" s="1063"/>
      <c r="LSB72" s="1063"/>
      <c r="LSC72" s="1063"/>
      <c r="LSD72" s="1063"/>
      <c r="LSE72" s="1063"/>
      <c r="LSF72" s="527"/>
      <c r="LSG72" s="1062"/>
      <c r="LSH72" s="1063"/>
      <c r="LSI72" s="1063"/>
      <c r="LSJ72" s="1063"/>
      <c r="LSK72" s="1063"/>
      <c r="LSL72" s="1063"/>
      <c r="LSM72" s="527"/>
      <c r="LSN72" s="1062"/>
      <c r="LSO72" s="1063"/>
      <c r="LSP72" s="1063"/>
      <c r="LSQ72" s="1063"/>
      <c r="LSR72" s="1063"/>
      <c r="LSS72" s="1063"/>
      <c r="LST72" s="527"/>
      <c r="LSU72" s="1062"/>
      <c r="LSV72" s="1063"/>
      <c r="LSW72" s="1063"/>
      <c r="LSX72" s="1063"/>
      <c r="LSY72" s="1063"/>
      <c r="LSZ72" s="1063"/>
      <c r="LTA72" s="527"/>
      <c r="LTB72" s="1062"/>
      <c r="LTC72" s="1063"/>
      <c r="LTD72" s="1063"/>
      <c r="LTE72" s="1063"/>
      <c r="LTF72" s="1063"/>
      <c r="LTG72" s="1063"/>
      <c r="LTH72" s="527"/>
      <c r="LTI72" s="1062"/>
      <c r="LTJ72" s="1063"/>
      <c r="LTK72" s="1063"/>
      <c r="LTL72" s="1063"/>
      <c r="LTM72" s="1063"/>
      <c r="LTN72" s="1063"/>
      <c r="LTO72" s="527"/>
      <c r="LTP72" s="1062"/>
      <c r="LTQ72" s="1063"/>
      <c r="LTR72" s="1063"/>
      <c r="LTS72" s="1063"/>
      <c r="LTT72" s="1063"/>
      <c r="LTU72" s="1063"/>
      <c r="LTV72" s="527"/>
      <c r="LTW72" s="1062"/>
      <c r="LTX72" s="1063"/>
      <c r="LTY72" s="1063"/>
      <c r="LTZ72" s="1063"/>
      <c r="LUA72" s="1063"/>
      <c r="LUB72" s="1063"/>
      <c r="LUC72" s="527"/>
      <c r="LUD72" s="1062"/>
      <c r="LUE72" s="1063"/>
      <c r="LUF72" s="1063"/>
      <c r="LUG72" s="1063"/>
      <c r="LUH72" s="1063"/>
      <c r="LUI72" s="1063"/>
      <c r="LUJ72" s="527"/>
      <c r="LUK72" s="1062"/>
      <c r="LUL72" s="1063"/>
      <c r="LUM72" s="1063"/>
      <c r="LUN72" s="1063"/>
      <c r="LUO72" s="1063"/>
      <c r="LUP72" s="1063"/>
      <c r="LUQ72" s="527"/>
      <c r="LUR72" s="1062"/>
      <c r="LUS72" s="1063"/>
      <c r="LUT72" s="1063"/>
      <c r="LUU72" s="1063"/>
      <c r="LUV72" s="1063"/>
      <c r="LUW72" s="1063"/>
      <c r="LUX72" s="527"/>
      <c r="LUY72" s="1062"/>
      <c r="LUZ72" s="1063"/>
      <c r="LVA72" s="1063"/>
      <c r="LVB72" s="1063"/>
      <c r="LVC72" s="1063"/>
      <c r="LVD72" s="1063"/>
      <c r="LVE72" s="527"/>
      <c r="LVF72" s="1062"/>
      <c r="LVG72" s="1063"/>
      <c r="LVH72" s="1063"/>
      <c r="LVI72" s="1063"/>
      <c r="LVJ72" s="1063"/>
      <c r="LVK72" s="1063"/>
      <c r="LVL72" s="527"/>
      <c r="LVM72" s="1062"/>
      <c r="LVN72" s="1063"/>
      <c r="LVO72" s="1063"/>
      <c r="LVP72" s="1063"/>
      <c r="LVQ72" s="1063"/>
      <c r="LVR72" s="1063"/>
      <c r="LVS72" s="527"/>
      <c r="LVT72" s="1062"/>
      <c r="LVU72" s="1063"/>
      <c r="LVV72" s="1063"/>
      <c r="LVW72" s="1063"/>
      <c r="LVX72" s="1063"/>
      <c r="LVY72" s="1063"/>
      <c r="LVZ72" s="527"/>
      <c r="LWA72" s="1062"/>
      <c r="LWB72" s="1063"/>
      <c r="LWC72" s="1063"/>
      <c r="LWD72" s="1063"/>
      <c r="LWE72" s="1063"/>
      <c r="LWF72" s="1063"/>
      <c r="LWG72" s="527"/>
      <c r="LWH72" s="1062"/>
      <c r="LWI72" s="1063"/>
      <c r="LWJ72" s="1063"/>
      <c r="LWK72" s="1063"/>
      <c r="LWL72" s="1063"/>
      <c r="LWM72" s="1063"/>
      <c r="LWN72" s="527"/>
      <c r="LWO72" s="1062"/>
      <c r="LWP72" s="1063"/>
      <c r="LWQ72" s="1063"/>
      <c r="LWR72" s="1063"/>
      <c r="LWS72" s="1063"/>
      <c r="LWT72" s="1063"/>
      <c r="LWU72" s="527"/>
      <c r="LWV72" s="1062"/>
      <c r="LWW72" s="1063"/>
      <c r="LWX72" s="1063"/>
      <c r="LWY72" s="1063"/>
      <c r="LWZ72" s="1063"/>
      <c r="LXA72" s="1063"/>
      <c r="LXB72" s="527"/>
      <c r="LXC72" s="1062"/>
      <c r="LXD72" s="1063"/>
      <c r="LXE72" s="1063"/>
      <c r="LXF72" s="1063"/>
      <c r="LXG72" s="1063"/>
      <c r="LXH72" s="1063"/>
      <c r="LXI72" s="527"/>
      <c r="LXJ72" s="1062"/>
      <c r="LXK72" s="1063"/>
      <c r="LXL72" s="1063"/>
      <c r="LXM72" s="1063"/>
      <c r="LXN72" s="1063"/>
      <c r="LXO72" s="1063"/>
      <c r="LXP72" s="527"/>
      <c r="LXQ72" s="1062"/>
      <c r="LXR72" s="1063"/>
      <c r="LXS72" s="1063"/>
      <c r="LXT72" s="1063"/>
      <c r="LXU72" s="1063"/>
      <c r="LXV72" s="1063"/>
      <c r="LXW72" s="527"/>
      <c r="LXX72" s="1062"/>
      <c r="LXY72" s="1063"/>
      <c r="LXZ72" s="1063"/>
      <c r="LYA72" s="1063"/>
      <c r="LYB72" s="1063"/>
      <c r="LYC72" s="1063"/>
      <c r="LYD72" s="527"/>
      <c r="LYE72" s="1062"/>
      <c r="LYF72" s="1063"/>
      <c r="LYG72" s="1063"/>
      <c r="LYH72" s="1063"/>
      <c r="LYI72" s="1063"/>
      <c r="LYJ72" s="1063"/>
      <c r="LYK72" s="527"/>
      <c r="LYL72" s="1062"/>
      <c r="LYM72" s="1063"/>
      <c r="LYN72" s="1063"/>
      <c r="LYO72" s="1063"/>
      <c r="LYP72" s="1063"/>
      <c r="LYQ72" s="1063"/>
      <c r="LYR72" s="527"/>
      <c r="LYS72" s="1062"/>
      <c r="LYT72" s="1063"/>
      <c r="LYU72" s="1063"/>
      <c r="LYV72" s="1063"/>
      <c r="LYW72" s="1063"/>
      <c r="LYX72" s="1063"/>
      <c r="LYY72" s="527"/>
      <c r="LYZ72" s="1062"/>
      <c r="LZA72" s="1063"/>
      <c r="LZB72" s="1063"/>
      <c r="LZC72" s="1063"/>
      <c r="LZD72" s="1063"/>
      <c r="LZE72" s="1063"/>
      <c r="LZF72" s="527"/>
      <c r="LZG72" s="1062"/>
      <c r="LZH72" s="1063"/>
      <c r="LZI72" s="1063"/>
      <c r="LZJ72" s="1063"/>
      <c r="LZK72" s="1063"/>
      <c r="LZL72" s="1063"/>
      <c r="LZM72" s="527"/>
      <c r="LZN72" s="1062"/>
      <c r="LZO72" s="1063"/>
      <c r="LZP72" s="1063"/>
      <c r="LZQ72" s="1063"/>
      <c r="LZR72" s="1063"/>
      <c r="LZS72" s="1063"/>
      <c r="LZT72" s="527"/>
      <c r="LZU72" s="1062"/>
      <c r="LZV72" s="1063"/>
      <c r="LZW72" s="1063"/>
      <c r="LZX72" s="1063"/>
      <c r="LZY72" s="1063"/>
      <c r="LZZ72" s="1063"/>
      <c r="MAA72" s="527"/>
      <c r="MAB72" s="1062"/>
      <c r="MAC72" s="1063"/>
      <c r="MAD72" s="1063"/>
      <c r="MAE72" s="1063"/>
      <c r="MAF72" s="1063"/>
      <c r="MAG72" s="1063"/>
      <c r="MAH72" s="527"/>
      <c r="MAI72" s="1062"/>
      <c r="MAJ72" s="1063"/>
      <c r="MAK72" s="1063"/>
      <c r="MAL72" s="1063"/>
      <c r="MAM72" s="1063"/>
      <c r="MAN72" s="1063"/>
      <c r="MAO72" s="527"/>
      <c r="MAP72" s="1062"/>
      <c r="MAQ72" s="1063"/>
      <c r="MAR72" s="1063"/>
      <c r="MAS72" s="1063"/>
      <c r="MAT72" s="1063"/>
      <c r="MAU72" s="1063"/>
      <c r="MAV72" s="527"/>
      <c r="MAW72" s="1062"/>
      <c r="MAX72" s="1063"/>
      <c r="MAY72" s="1063"/>
      <c r="MAZ72" s="1063"/>
      <c r="MBA72" s="1063"/>
      <c r="MBB72" s="1063"/>
      <c r="MBC72" s="527"/>
      <c r="MBD72" s="1062"/>
      <c r="MBE72" s="1063"/>
      <c r="MBF72" s="1063"/>
      <c r="MBG72" s="1063"/>
      <c r="MBH72" s="1063"/>
      <c r="MBI72" s="1063"/>
      <c r="MBJ72" s="527"/>
      <c r="MBK72" s="1062"/>
      <c r="MBL72" s="1063"/>
      <c r="MBM72" s="1063"/>
      <c r="MBN72" s="1063"/>
      <c r="MBO72" s="1063"/>
      <c r="MBP72" s="1063"/>
      <c r="MBQ72" s="527"/>
      <c r="MBR72" s="1062"/>
      <c r="MBS72" s="1063"/>
      <c r="MBT72" s="1063"/>
      <c r="MBU72" s="1063"/>
      <c r="MBV72" s="1063"/>
      <c r="MBW72" s="1063"/>
      <c r="MBX72" s="527"/>
      <c r="MBY72" s="1062"/>
      <c r="MBZ72" s="1063"/>
      <c r="MCA72" s="1063"/>
      <c r="MCB72" s="1063"/>
      <c r="MCC72" s="1063"/>
      <c r="MCD72" s="1063"/>
      <c r="MCE72" s="527"/>
      <c r="MCF72" s="1062"/>
      <c r="MCG72" s="1063"/>
      <c r="MCH72" s="1063"/>
      <c r="MCI72" s="1063"/>
      <c r="MCJ72" s="1063"/>
      <c r="MCK72" s="1063"/>
      <c r="MCL72" s="527"/>
      <c r="MCM72" s="1062"/>
      <c r="MCN72" s="1063"/>
      <c r="MCO72" s="1063"/>
      <c r="MCP72" s="1063"/>
      <c r="MCQ72" s="1063"/>
      <c r="MCR72" s="1063"/>
      <c r="MCS72" s="527"/>
      <c r="MCT72" s="1062"/>
      <c r="MCU72" s="1063"/>
      <c r="MCV72" s="1063"/>
      <c r="MCW72" s="1063"/>
      <c r="MCX72" s="1063"/>
      <c r="MCY72" s="1063"/>
      <c r="MCZ72" s="527"/>
      <c r="MDA72" s="1062"/>
      <c r="MDB72" s="1063"/>
      <c r="MDC72" s="1063"/>
      <c r="MDD72" s="1063"/>
      <c r="MDE72" s="1063"/>
      <c r="MDF72" s="1063"/>
      <c r="MDG72" s="527"/>
      <c r="MDH72" s="1062"/>
      <c r="MDI72" s="1063"/>
      <c r="MDJ72" s="1063"/>
      <c r="MDK72" s="1063"/>
      <c r="MDL72" s="1063"/>
      <c r="MDM72" s="1063"/>
      <c r="MDN72" s="527"/>
      <c r="MDO72" s="1062"/>
      <c r="MDP72" s="1063"/>
      <c r="MDQ72" s="1063"/>
      <c r="MDR72" s="1063"/>
      <c r="MDS72" s="1063"/>
      <c r="MDT72" s="1063"/>
      <c r="MDU72" s="527"/>
      <c r="MDV72" s="1062"/>
      <c r="MDW72" s="1063"/>
      <c r="MDX72" s="1063"/>
      <c r="MDY72" s="1063"/>
      <c r="MDZ72" s="1063"/>
      <c r="MEA72" s="1063"/>
      <c r="MEB72" s="527"/>
      <c r="MEC72" s="1062"/>
      <c r="MED72" s="1063"/>
      <c r="MEE72" s="1063"/>
      <c r="MEF72" s="1063"/>
      <c r="MEG72" s="1063"/>
      <c r="MEH72" s="1063"/>
      <c r="MEI72" s="527"/>
      <c r="MEJ72" s="1062"/>
      <c r="MEK72" s="1063"/>
      <c r="MEL72" s="1063"/>
      <c r="MEM72" s="1063"/>
      <c r="MEN72" s="1063"/>
      <c r="MEO72" s="1063"/>
      <c r="MEP72" s="527"/>
      <c r="MEQ72" s="1062"/>
      <c r="MER72" s="1063"/>
      <c r="MES72" s="1063"/>
      <c r="MET72" s="1063"/>
      <c r="MEU72" s="1063"/>
      <c r="MEV72" s="1063"/>
      <c r="MEW72" s="527"/>
      <c r="MEX72" s="1062"/>
      <c r="MEY72" s="1063"/>
      <c r="MEZ72" s="1063"/>
      <c r="MFA72" s="1063"/>
      <c r="MFB72" s="1063"/>
      <c r="MFC72" s="1063"/>
      <c r="MFD72" s="527"/>
      <c r="MFE72" s="1062"/>
      <c r="MFF72" s="1063"/>
      <c r="MFG72" s="1063"/>
      <c r="MFH72" s="1063"/>
      <c r="MFI72" s="1063"/>
      <c r="MFJ72" s="1063"/>
      <c r="MFK72" s="527"/>
      <c r="MFL72" s="1062"/>
      <c r="MFM72" s="1063"/>
      <c r="MFN72" s="1063"/>
      <c r="MFO72" s="1063"/>
      <c r="MFP72" s="1063"/>
      <c r="MFQ72" s="1063"/>
      <c r="MFR72" s="527"/>
      <c r="MFS72" s="1062"/>
      <c r="MFT72" s="1063"/>
      <c r="MFU72" s="1063"/>
      <c r="MFV72" s="1063"/>
      <c r="MFW72" s="1063"/>
      <c r="MFX72" s="1063"/>
      <c r="MFY72" s="527"/>
      <c r="MFZ72" s="1062"/>
      <c r="MGA72" s="1063"/>
      <c r="MGB72" s="1063"/>
      <c r="MGC72" s="1063"/>
      <c r="MGD72" s="1063"/>
      <c r="MGE72" s="1063"/>
      <c r="MGF72" s="527"/>
      <c r="MGG72" s="1062"/>
      <c r="MGH72" s="1063"/>
      <c r="MGI72" s="1063"/>
      <c r="MGJ72" s="1063"/>
      <c r="MGK72" s="1063"/>
      <c r="MGL72" s="1063"/>
      <c r="MGM72" s="527"/>
      <c r="MGN72" s="1062"/>
      <c r="MGO72" s="1063"/>
      <c r="MGP72" s="1063"/>
      <c r="MGQ72" s="1063"/>
      <c r="MGR72" s="1063"/>
      <c r="MGS72" s="1063"/>
      <c r="MGT72" s="527"/>
      <c r="MGU72" s="1062"/>
      <c r="MGV72" s="1063"/>
      <c r="MGW72" s="1063"/>
      <c r="MGX72" s="1063"/>
      <c r="MGY72" s="1063"/>
      <c r="MGZ72" s="1063"/>
      <c r="MHA72" s="527"/>
      <c r="MHB72" s="1062"/>
      <c r="MHC72" s="1063"/>
      <c r="MHD72" s="1063"/>
      <c r="MHE72" s="1063"/>
      <c r="MHF72" s="1063"/>
      <c r="MHG72" s="1063"/>
      <c r="MHH72" s="527"/>
      <c r="MHI72" s="1062"/>
      <c r="MHJ72" s="1063"/>
      <c r="MHK72" s="1063"/>
      <c r="MHL72" s="1063"/>
      <c r="MHM72" s="1063"/>
      <c r="MHN72" s="1063"/>
      <c r="MHO72" s="527"/>
      <c r="MHP72" s="1062"/>
      <c r="MHQ72" s="1063"/>
      <c r="MHR72" s="1063"/>
      <c r="MHS72" s="1063"/>
      <c r="MHT72" s="1063"/>
      <c r="MHU72" s="1063"/>
      <c r="MHV72" s="527"/>
      <c r="MHW72" s="1062"/>
      <c r="MHX72" s="1063"/>
      <c r="MHY72" s="1063"/>
      <c r="MHZ72" s="1063"/>
      <c r="MIA72" s="1063"/>
      <c r="MIB72" s="1063"/>
      <c r="MIC72" s="527"/>
      <c r="MID72" s="1062"/>
      <c r="MIE72" s="1063"/>
      <c r="MIF72" s="1063"/>
      <c r="MIG72" s="1063"/>
      <c r="MIH72" s="1063"/>
      <c r="MII72" s="1063"/>
      <c r="MIJ72" s="527"/>
      <c r="MIK72" s="1062"/>
      <c r="MIL72" s="1063"/>
      <c r="MIM72" s="1063"/>
      <c r="MIN72" s="1063"/>
      <c r="MIO72" s="1063"/>
      <c r="MIP72" s="1063"/>
      <c r="MIQ72" s="527"/>
      <c r="MIR72" s="1062"/>
      <c r="MIS72" s="1063"/>
      <c r="MIT72" s="1063"/>
      <c r="MIU72" s="1063"/>
      <c r="MIV72" s="1063"/>
      <c r="MIW72" s="1063"/>
      <c r="MIX72" s="527"/>
      <c r="MIY72" s="1062"/>
      <c r="MIZ72" s="1063"/>
      <c r="MJA72" s="1063"/>
      <c r="MJB72" s="1063"/>
      <c r="MJC72" s="1063"/>
      <c r="MJD72" s="1063"/>
      <c r="MJE72" s="527"/>
      <c r="MJF72" s="1062"/>
      <c r="MJG72" s="1063"/>
      <c r="MJH72" s="1063"/>
      <c r="MJI72" s="1063"/>
      <c r="MJJ72" s="1063"/>
      <c r="MJK72" s="1063"/>
      <c r="MJL72" s="527"/>
      <c r="MJM72" s="1062"/>
      <c r="MJN72" s="1063"/>
      <c r="MJO72" s="1063"/>
      <c r="MJP72" s="1063"/>
      <c r="MJQ72" s="1063"/>
      <c r="MJR72" s="1063"/>
      <c r="MJS72" s="527"/>
      <c r="MJT72" s="1062"/>
      <c r="MJU72" s="1063"/>
      <c r="MJV72" s="1063"/>
      <c r="MJW72" s="1063"/>
      <c r="MJX72" s="1063"/>
      <c r="MJY72" s="1063"/>
      <c r="MJZ72" s="527"/>
      <c r="MKA72" s="1062"/>
      <c r="MKB72" s="1063"/>
      <c r="MKC72" s="1063"/>
      <c r="MKD72" s="1063"/>
      <c r="MKE72" s="1063"/>
      <c r="MKF72" s="1063"/>
      <c r="MKG72" s="527"/>
      <c r="MKH72" s="1062"/>
      <c r="MKI72" s="1063"/>
      <c r="MKJ72" s="1063"/>
      <c r="MKK72" s="1063"/>
      <c r="MKL72" s="1063"/>
      <c r="MKM72" s="1063"/>
      <c r="MKN72" s="527"/>
      <c r="MKO72" s="1062"/>
      <c r="MKP72" s="1063"/>
      <c r="MKQ72" s="1063"/>
      <c r="MKR72" s="1063"/>
      <c r="MKS72" s="1063"/>
      <c r="MKT72" s="1063"/>
      <c r="MKU72" s="527"/>
      <c r="MKV72" s="1062"/>
      <c r="MKW72" s="1063"/>
      <c r="MKX72" s="1063"/>
      <c r="MKY72" s="1063"/>
      <c r="MKZ72" s="1063"/>
      <c r="MLA72" s="1063"/>
      <c r="MLB72" s="527"/>
      <c r="MLC72" s="1062"/>
      <c r="MLD72" s="1063"/>
      <c r="MLE72" s="1063"/>
      <c r="MLF72" s="1063"/>
      <c r="MLG72" s="1063"/>
      <c r="MLH72" s="1063"/>
      <c r="MLI72" s="527"/>
      <c r="MLJ72" s="1062"/>
      <c r="MLK72" s="1063"/>
      <c r="MLL72" s="1063"/>
      <c r="MLM72" s="1063"/>
      <c r="MLN72" s="1063"/>
      <c r="MLO72" s="1063"/>
      <c r="MLP72" s="527"/>
      <c r="MLQ72" s="1062"/>
      <c r="MLR72" s="1063"/>
      <c r="MLS72" s="1063"/>
      <c r="MLT72" s="1063"/>
      <c r="MLU72" s="1063"/>
      <c r="MLV72" s="1063"/>
      <c r="MLW72" s="527"/>
      <c r="MLX72" s="1062"/>
      <c r="MLY72" s="1063"/>
      <c r="MLZ72" s="1063"/>
      <c r="MMA72" s="1063"/>
      <c r="MMB72" s="1063"/>
      <c r="MMC72" s="1063"/>
      <c r="MMD72" s="527"/>
      <c r="MME72" s="1062"/>
      <c r="MMF72" s="1063"/>
      <c r="MMG72" s="1063"/>
      <c r="MMH72" s="1063"/>
      <c r="MMI72" s="1063"/>
      <c r="MMJ72" s="1063"/>
      <c r="MMK72" s="527"/>
      <c r="MML72" s="1062"/>
      <c r="MMM72" s="1063"/>
      <c r="MMN72" s="1063"/>
      <c r="MMO72" s="1063"/>
      <c r="MMP72" s="1063"/>
      <c r="MMQ72" s="1063"/>
      <c r="MMR72" s="527"/>
      <c r="MMS72" s="1062"/>
      <c r="MMT72" s="1063"/>
      <c r="MMU72" s="1063"/>
      <c r="MMV72" s="1063"/>
      <c r="MMW72" s="1063"/>
      <c r="MMX72" s="1063"/>
      <c r="MMY72" s="527"/>
      <c r="MMZ72" s="1062"/>
      <c r="MNA72" s="1063"/>
      <c r="MNB72" s="1063"/>
      <c r="MNC72" s="1063"/>
      <c r="MND72" s="1063"/>
      <c r="MNE72" s="1063"/>
      <c r="MNF72" s="527"/>
      <c r="MNG72" s="1062"/>
      <c r="MNH72" s="1063"/>
      <c r="MNI72" s="1063"/>
      <c r="MNJ72" s="1063"/>
      <c r="MNK72" s="1063"/>
      <c r="MNL72" s="1063"/>
      <c r="MNM72" s="527"/>
      <c r="MNN72" s="1062"/>
      <c r="MNO72" s="1063"/>
      <c r="MNP72" s="1063"/>
      <c r="MNQ72" s="1063"/>
      <c r="MNR72" s="1063"/>
      <c r="MNS72" s="1063"/>
      <c r="MNT72" s="527"/>
      <c r="MNU72" s="1062"/>
      <c r="MNV72" s="1063"/>
      <c r="MNW72" s="1063"/>
      <c r="MNX72" s="1063"/>
      <c r="MNY72" s="1063"/>
      <c r="MNZ72" s="1063"/>
      <c r="MOA72" s="527"/>
      <c r="MOB72" s="1062"/>
      <c r="MOC72" s="1063"/>
      <c r="MOD72" s="1063"/>
      <c r="MOE72" s="1063"/>
      <c r="MOF72" s="1063"/>
      <c r="MOG72" s="1063"/>
      <c r="MOH72" s="527"/>
      <c r="MOI72" s="1062"/>
      <c r="MOJ72" s="1063"/>
      <c r="MOK72" s="1063"/>
      <c r="MOL72" s="1063"/>
      <c r="MOM72" s="1063"/>
      <c r="MON72" s="1063"/>
      <c r="MOO72" s="527"/>
      <c r="MOP72" s="1062"/>
      <c r="MOQ72" s="1063"/>
      <c r="MOR72" s="1063"/>
      <c r="MOS72" s="1063"/>
      <c r="MOT72" s="1063"/>
      <c r="MOU72" s="1063"/>
      <c r="MOV72" s="527"/>
      <c r="MOW72" s="1062"/>
      <c r="MOX72" s="1063"/>
      <c r="MOY72" s="1063"/>
      <c r="MOZ72" s="1063"/>
      <c r="MPA72" s="1063"/>
      <c r="MPB72" s="1063"/>
      <c r="MPC72" s="527"/>
      <c r="MPD72" s="1062"/>
      <c r="MPE72" s="1063"/>
      <c r="MPF72" s="1063"/>
      <c r="MPG72" s="1063"/>
      <c r="MPH72" s="1063"/>
      <c r="MPI72" s="1063"/>
      <c r="MPJ72" s="527"/>
      <c r="MPK72" s="1062"/>
      <c r="MPL72" s="1063"/>
      <c r="MPM72" s="1063"/>
      <c r="MPN72" s="1063"/>
      <c r="MPO72" s="1063"/>
      <c r="MPP72" s="1063"/>
      <c r="MPQ72" s="527"/>
      <c r="MPR72" s="1062"/>
      <c r="MPS72" s="1063"/>
      <c r="MPT72" s="1063"/>
      <c r="MPU72" s="1063"/>
      <c r="MPV72" s="1063"/>
      <c r="MPW72" s="1063"/>
      <c r="MPX72" s="527"/>
      <c r="MPY72" s="1062"/>
      <c r="MPZ72" s="1063"/>
      <c r="MQA72" s="1063"/>
      <c r="MQB72" s="1063"/>
      <c r="MQC72" s="1063"/>
      <c r="MQD72" s="1063"/>
      <c r="MQE72" s="527"/>
      <c r="MQF72" s="1062"/>
      <c r="MQG72" s="1063"/>
      <c r="MQH72" s="1063"/>
      <c r="MQI72" s="1063"/>
      <c r="MQJ72" s="1063"/>
      <c r="MQK72" s="1063"/>
      <c r="MQL72" s="527"/>
      <c r="MQM72" s="1062"/>
      <c r="MQN72" s="1063"/>
      <c r="MQO72" s="1063"/>
      <c r="MQP72" s="1063"/>
      <c r="MQQ72" s="1063"/>
      <c r="MQR72" s="1063"/>
      <c r="MQS72" s="527"/>
      <c r="MQT72" s="1062"/>
      <c r="MQU72" s="1063"/>
      <c r="MQV72" s="1063"/>
      <c r="MQW72" s="1063"/>
      <c r="MQX72" s="1063"/>
      <c r="MQY72" s="1063"/>
      <c r="MQZ72" s="527"/>
      <c r="MRA72" s="1062"/>
      <c r="MRB72" s="1063"/>
      <c r="MRC72" s="1063"/>
      <c r="MRD72" s="1063"/>
      <c r="MRE72" s="1063"/>
      <c r="MRF72" s="1063"/>
      <c r="MRG72" s="527"/>
      <c r="MRH72" s="1062"/>
      <c r="MRI72" s="1063"/>
      <c r="MRJ72" s="1063"/>
      <c r="MRK72" s="1063"/>
      <c r="MRL72" s="1063"/>
      <c r="MRM72" s="1063"/>
      <c r="MRN72" s="527"/>
      <c r="MRO72" s="1062"/>
      <c r="MRP72" s="1063"/>
      <c r="MRQ72" s="1063"/>
      <c r="MRR72" s="1063"/>
      <c r="MRS72" s="1063"/>
      <c r="MRT72" s="1063"/>
      <c r="MRU72" s="527"/>
      <c r="MRV72" s="1062"/>
      <c r="MRW72" s="1063"/>
      <c r="MRX72" s="1063"/>
      <c r="MRY72" s="1063"/>
      <c r="MRZ72" s="1063"/>
      <c r="MSA72" s="1063"/>
      <c r="MSB72" s="527"/>
      <c r="MSC72" s="1062"/>
      <c r="MSD72" s="1063"/>
      <c r="MSE72" s="1063"/>
      <c r="MSF72" s="1063"/>
      <c r="MSG72" s="1063"/>
      <c r="MSH72" s="1063"/>
      <c r="MSI72" s="527"/>
      <c r="MSJ72" s="1062"/>
      <c r="MSK72" s="1063"/>
      <c r="MSL72" s="1063"/>
      <c r="MSM72" s="1063"/>
      <c r="MSN72" s="1063"/>
      <c r="MSO72" s="1063"/>
      <c r="MSP72" s="527"/>
      <c r="MSQ72" s="1062"/>
      <c r="MSR72" s="1063"/>
      <c r="MSS72" s="1063"/>
      <c r="MST72" s="1063"/>
      <c r="MSU72" s="1063"/>
      <c r="MSV72" s="1063"/>
      <c r="MSW72" s="527"/>
      <c r="MSX72" s="1062"/>
      <c r="MSY72" s="1063"/>
      <c r="MSZ72" s="1063"/>
      <c r="MTA72" s="1063"/>
      <c r="MTB72" s="1063"/>
      <c r="MTC72" s="1063"/>
      <c r="MTD72" s="527"/>
      <c r="MTE72" s="1062"/>
      <c r="MTF72" s="1063"/>
      <c r="MTG72" s="1063"/>
      <c r="MTH72" s="1063"/>
      <c r="MTI72" s="1063"/>
      <c r="MTJ72" s="1063"/>
      <c r="MTK72" s="527"/>
      <c r="MTL72" s="1062"/>
      <c r="MTM72" s="1063"/>
      <c r="MTN72" s="1063"/>
      <c r="MTO72" s="1063"/>
      <c r="MTP72" s="1063"/>
      <c r="MTQ72" s="1063"/>
      <c r="MTR72" s="527"/>
      <c r="MTS72" s="1062"/>
      <c r="MTT72" s="1063"/>
      <c r="MTU72" s="1063"/>
      <c r="MTV72" s="1063"/>
      <c r="MTW72" s="1063"/>
      <c r="MTX72" s="1063"/>
      <c r="MTY72" s="527"/>
      <c r="MTZ72" s="1062"/>
      <c r="MUA72" s="1063"/>
      <c r="MUB72" s="1063"/>
      <c r="MUC72" s="1063"/>
      <c r="MUD72" s="1063"/>
      <c r="MUE72" s="1063"/>
      <c r="MUF72" s="527"/>
      <c r="MUG72" s="1062"/>
      <c r="MUH72" s="1063"/>
      <c r="MUI72" s="1063"/>
      <c r="MUJ72" s="1063"/>
      <c r="MUK72" s="1063"/>
      <c r="MUL72" s="1063"/>
      <c r="MUM72" s="527"/>
      <c r="MUN72" s="1062"/>
      <c r="MUO72" s="1063"/>
      <c r="MUP72" s="1063"/>
      <c r="MUQ72" s="1063"/>
      <c r="MUR72" s="1063"/>
      <c r="MUS72" s="1063"/>
      <c r="MUT72" s="527"/>
      <c r="MUU72" s="1062"/>
      <c r="MUV72" s="1063"/>
      <c r="MUW72" s="1063"/>
      <c r="MUX72" s="1063"/>
      <c r="MUY72" s="1063"/>
      <c r="MUZ72" s="1063"/>
      <c r="MVA72" s="527"/>
      <c r="MVB72" s="1062"/>
      <c r="MVC72" s="1063"/>
      <c r="MVD72" s="1063"/>
      <c r="MVE72" s="1063"/>
      <c r="MVF72" s="1063"/>
      <c r="MVG72" s="1063"/>
      <c r="MVH72" s="527"/>
      <c r="MVI72" s="1062"/>
      <c r="MVJ72" s="1063"/>
      <c r="MVK72" s="1063"/>
      <c r="MVL72" s="1063"/>
      <c r="MVM72" s="1063"/>
      <c r="MVN72" s="1063"/>
      <c r="MVO72" s="527"/>
      <c r="MVP72" s="1062"/>
      <c r="MVQ72" s="1063"/>
      <c r="MVR72" s="1063"/>
      <c r="MVS72" s="1063"/>
      <c r="MVT72" s="1063"/>
      <c r="MVU72" s="1063"/>
      <c r="MVV72" s="527"/>
      <c r="MVW72" s="1062"/>
      <c r="MVX72" s="1063"/>
      <c r="MVY72" s="1063"/>
      <c r="MVZ72" s="1063"/>
      <c r="MWA72" s="1063"/>
      <c r="MWB72" s="1063"/>
      <c r="MWC72" s="527"/>
      <c r="MWD72" s="1062"/>
      <c r="MWE72" s="1063"/>
      <c r="MWF72" s="1063"/>
      <c r="MWG72" s="1063"/>
      <c r="MWH72" s="1063"/>
      <c r="MWI72" s="1063"/>
      <c r="MWJ72" s="527"/>
      <c r="MWK72" s="1062"/>
      <c r="MWL72" s="1063"/>
      <c r="MWM72" s="1063"/>
      <c r="MWN72" s="1063"/>
      <c r="MWO72" s="1063"/>
      <c r="MWP72" s="1063"/>
      <c r="MWQ72" s="527"/>
      <c r="MWR72" s="1062"/>
      <c r="MWS72" s="1063"/>
      <c r="MWT72" s="1063"/>
      <c r="MWU72" s="1063"/>
      <c r="MWV72" s="1063"/>
      <c r="MWW72" s="1063"/>
      <c r="MWX72" s="527"/>
      <c r="MWY72" s="1062"/>
      <c r="MWZ72" s="1063"/>
      <c r="MXA72" s="1063"/>
      <c r="MXB72" s="1063"/>
      <c r="MXC72" s="1063"/>
      <c r="MXD72" s="1063"/>
      <c r="MXE72" s="527"/>
      <c r="MXF72" s="1062"/>
      <c r="MXG72" s="1063"/>
      <c r="MXH72" s="1063"/>
      <c r="MXI72" s="1063"/>
      <c r="MXJ72" s="1063"/>
      <c r="MXK72" s="1063"/>
      <c r="MXL72" s="527"/>
      <c r="MXM72" s="1062"/>
      <c r="MXN72" s="1063"/>
      <c r="MXO72" s="1063"/>
      <c r="MXP72" s="1063"/>
      <c r="MXQ72" s="1063"/>
      <c r="MXR72" s="1063"/>
      <c r="MXS72" s="527"/>
      <c r="MXT72" s="1062"/>
      <c r="MXU72" s="1063"/>
      <c r="MXV72" s="1063"/>
      <c r="MXW72" s="1063"/>
      <c r="MXX72" s="1063"/>
      <c r="MXY72" s="1063"/>
      <c r="MXZ72" s="527"/>
      <c r="MYA72" s="1062"/>
      <c r="MYB72" s="1063"/>
      <c r="MYC72" s="1063"/>
      <c r="MYD72" s="1063"/>
      <c r="MYE72" s="1063"/>
      <c r="MYF72" s="1063"/>
      <c r="MYG72" s="527"/>
      <c r="MYH72" s="1062"/>
      <c r="MYI72" s="1063"/>
      <c r="MYJ72" s="1063"/>
      <c r="MYK72" s="1063"/>
      <c r="MYL72" s="1063"/>
      <c r="MYM72" s="1063"/>
      <c r="MYN72" s="527"/>
      <c r="MYO72" s="1062"/>
      <c r="MYP72" s="1063"/>
      <c r="MYQ72" s="1063"/>
      <c r="MYR72" s="1063"/>
      <c r="MYS72" s="1063"/>
      <c r="MYT72" s="1063"/>
      <c r="MYU72" s="527"/>
      <c r="MYV72" s="1062"/>
      <c r="MYW72" s="1063"/>
      <c r="MYX72" s="1063"/>
      <c r="MYY72" s="1063"/>
      <c r="MYZ72" s="1063"/>
      <c r="MZA72" s="1063"/>
      <c r="MZB72" s="527"/>
      <c r="MZC72" s="1062"/>
      <c r="MZD72" s="1063"/>
      <c r="MZE72" s="1063"/>
      <c r="MZF72" s="1063"/>
      <c r="MZG72" s="1063"/>
      <c r="MZH72" s="1063"/>
      <c r="MZI72" s="527"/>
      <c r="MZJ72" s="1062"/>
      <c r="MZK72" s="1063"/>
      <c r="MZL72" s="1063"/>
      <c r="MZM72" s="1063"/>
      <c r="MZN72" s="1063"/>
      <c r="MZO72" s="1063"/>
      <c r="MZP72" s="527"/>
      <c r="MZQ72" s="1062"/>
      <c r="MZR72" s="1063"/>
      <c r="MZS72" s="1063"/>
      <c r="MZT72" s="1063"/>
      <c r="MZU72" s="1063"/>
      <c r="MZV72" s="1063"/>
      <c r="MZW72" s="527"/>
      <c r="MZX72" s="1062"/>
      <c r="MZY72" s="1063"/>
      <c r="MZZ72" s="1063"/>
      <c r="NAA72" s="1063"/>
      <c r="NAB72" s="1063"/>
      <c r="NAC72" s="1063"/>
      <c r="NAD72" s="527"/>
      <c r="NAE72" s="1062"/>
      <c r="NAF72" s="1063"/>
      <c r="NAG72" s="1063"/>
      <c r="NAH72" s="1063"/>
      <c r="NAI72" s="1063"/>
      <c r="NAJ72" s="1063"/>
      <c r="NAK72" s="527"/>
      <c r="NAL72" s="1062"/>
      <c r="NAM72" s="1063"/>
      <c r="NAN72" s="1063"/>
      <c r="NAO72" s="1063"/>
      <c r="NAP72" s="1063"/>
      <c r="NAQ72" s="1063"/>
      <c r="NAR72" s="527"/>
      <c r="NAS72" s="1062"/>
      <c r="NAT72" s="1063"/>
      <c r="NAU72" s="1063"/>
      <c r="NAV72" s="1063"/>
      <c r="NAW72" s="1063"/>
      <c r="NAX72" s="1063"/>
      <c r="NAY72" s="527"/>
      <c r="NAZ72" s="1062"/>
      <c r="NBA72" s="1063"/>
      <c r="NBB72" s="1063"/>
      <c r="NBC72" s="1063"/>
      <c r="NBD72" s="1063"/>
      <c r="NBE72" s="1063"/>
      <c r="NBF72" s="527"/>
      <c r="NBG72" s="1062"/>
      <c r="NBH72" s="1063"/>
      <c r="NBI72" s="1063"/>
      <c r="NBJ72" s="1063"/>
      <c r="NBK72" s="1063"/>
      <c r="NBL72" s="1063"/>
      <c r="NBM72" s="527"/>
      <c r="NBN72" s="1062"/>
      <c r="NBO72" s="1063"/>
      <c r="NBP72" s="1063"/>
      <c r="NBQ72" s="1063"/>
      <c r="NBR72" s="1063"/>
      <c r="NBS72" s="1063"/>
      <c r="NBT72" s="527"/>
      <c r="NBU72" s="1062"/>
      <c r="NBV72" s="1063"/>
      <c r="NBW72" s="1063"/>
      <c r="NBX72" s="1063"/>
      <c r="NBY72" s="1063"/>
      <c r="NBZ72" s="1063"/>
      <c r="NCA72" s="527"/>
      <c r="NCB72" s="1062"/>
      <c r="NCC72" s="1063"/>
      <c r="NCD72" s="1063"/>
      <c r="NCE72" s="1063"/>
      <c r="NCF72" s="1063"/>
      <c r="NCG72" s="1063"/>
      <c r="NCH72" s="527"/>
      <c r="NCI72" s="1062"/>
      <c r="NCJ72" s="1063"/>
      <c r="NCK72" s="1063"/>
      <c r="NCL72" s="1063"/>
      <c r="NCM72" s="1063"/>
      <c r="NCN72" s="1063"/>
      <c r="NCO72" s="527"/>
      <c r="NCP72" s="1062"/>
      <c r="NCQ72" s="1063"/>
      <c r="NCR72" s="1063"/>
      <c r="NCS72" s="1063"/>
      <c r="NCT72" s="1063"/>
      <c r="NCU72" s="1063"/>
      <c r="NCV72" s="527"/>
      <c r="NCW72" s="1062"/>
      <c r="NCX72" s="1063"/>
      <c r="NCY72" s="1063"/>
      <c r="NCZ72" s="1063"/>
      <c r="NDA72" s="1063"/>
      <c r="NDB72" s="1063"/>
      <c r="NDC72" s="527"/>
      <c r="NDD72" s="1062"/>
      <c r="NDE72" s="1063"/>
      <c r="NDF72" s="1063"/>
      <c r="NDG72" s="1063"/>
      <c r="NDH72" s="1063"/>
      <c r="NDI72" s="1063"/>
      <c r="NDJ72" s="527"/>
      <c r="NDK72" s="1062"/>
      <c r="NDL72" s="1063"/>
      <c r="NDM72" s="1063"/>
      <c r="NDN72" s="1063"/>
      <c r="NDO72" s="1063"/>
      <c r="NDP72" s="1063"/>
      <c r="NDQ72" s="527"/>
      <c r="NDR72" s="1062"/>
      <c r="NDS72" s="1063"/>
      <c r="NDT72" s="1063"/>
      <c r="NDU72" s="1063"/>
      <c r="NDV72" s="1063"/>
      <c r="NDW72" s="1063"/>
      <c r="NDX72" s="527"/>
      <c r="NDY72" s="1062"/>
      <c r="NDZ72" s="1063"/>
      <c r="NEA72" s="1063"/>
      <c r="NEB72" s="1063"/>
      <c r="NEC72" s="1063"/>
      <c r="NED72" s="1063"/>
      <c r="NEE72" s="527"/>
      <c r="NEF72" s="1062"/>
      <c r="NEG72" s="1063"/>
      <c r="NEH72" s="1063"/>
      <c r="NEI72" s="1063"/>
      <c r="NEJ72" s="1063"/>
      <c r="NEK72" s="1063"/>
      <c r="NEL72" s="527"/>
      <c r="NEM72" s="1062"/>
      <c r="NEN72" s="1063"/>
      <c r="NEO72" s="1063"/>
      <c r="NEP72" s="1063"/>
      <c r="NEQ72" s="1063"/>
      <c r="NER72" s="1063"/>
      <c r="NES72" s="527"/>
      <c r="NET72" s="1062"/>
      <c r="NEU72" s="1063"/>
      <c r="NEV72" s="1063"/>
      <c r="NEW72" s="1063"/>
      <c r="NEX72" s="1063"/>
      <c r="NEY72" s="1063"/>
      <c r="NEZ72" s="527"/>
      <c r="NFA72" s="1062"/>
      <c r="NFB72" s="1063"/>
      <c r="NFC72" s="1063"/>
      <c r="NFD72" s="1063"/>
      <c r="NFE72" s="1063"/>
      <c r="NFF72" s="1063"/>
      <c r="NFG72" s="527"/>
      <c r="NFH72" s="1062"/>
      <c r="NFI72" s="1063"/>
      <c r="NFJ72" s="1063"/>
      <c r="NFK72" s="1063"/>
      <c r="NFL72" s="1063"/>
      <c r="NFM72" s="1063"/>
      <c r="NFN72" s="527"/>
      <c r="NFO72" s="1062"/>
      <c r="NFP72" s="1063"/>
      <c r="NFQ72" s="1063"/>
      <c r="NFR72" s="1063"/>
      <c r="NFS72" s="1063"/>
      <c r="NFT72" s="1063"/>
      <c r="NFU72" s="527"/>
      <c r="NFV72" s="1062"/>
      <c r="NFW72" s="1063"/>
      <c r="NFX72" s="1063"/>
      <c r="NFY72" s="1063"/>
      <c r="NFZ72" s="1063"/>
      <c r="NGA72" s="1063"/>
      <c r="NGB72" s="527"/>
      <c r="NGC72" s="1062"/>
      <c r="NGD72" s="1063"/>
      <c r="NGE72" s="1063"/>
      <c r="NGF72" s="1063"/>
      <c r="NGG72" s="1063"/>
      <c r="NGH72" s="1063"/>
      <c r="NGI72" s="527"/>
      <c r="NGJ72" s="1062"/>
      <c r="NGK72" s="1063"/>
      <c r="NGL72" s="1063"/>
      <c r="NGM72" s="1063"/>
      <c r="NGN72" s="1063"/>
      <c r="NGO72" s="1063"/>
      <c r="NGP72" s="527"/>
      <c r="NGQ72" s="1062"/>
      <c r="NGR72" s="1063"/>
      <c r="NGS72" s="1063"/>
      <c r="NGT72" s="1063"/>
      <c r="NGU72" s="1063"/>
      <c r="NGV72" s="1063"/>
      <c r="NGW72" s="527"/>
      <c r="NGX72" s="1062"/>
      <c r="NGY72" s="1063"/>
      <c r="NGZ72" s="1063"/>
      <c r="NHA72" s="1063"/>
      <c r="NHB72" s="1063"/>
      <c r="NHC72" s="1063"/>
      <c r="NHD72" s="527"/>
      <c r="NHE72" s="1062"/>
      <c r="NHF72" s="1063"/>
      <c r="NHG72" s="1063"/>
      <c r="NHH72" s="1063"/>
      <c r="NHI72" s="1063"/>
      <c r="NHJ72" s="1063"/>
      <c r="NHK72" s="527"/>
      <c r="NHL72" s="1062"/>
      <c r="NHM72" s="1063"/>
      <c r="NHN72" s="1063"/>
      <c r="NHO72" s="1063"/>
      <c r="NHP72" s="1063"/>
      <c r="NHQ72" s="1063"/>
      <c r="NHR72" s="527"/>
      <c r="NHS72" s="1062"/>
      <c r="NHT72" s="1063"/>
      <c r="NHU72" s="1063"/>
      <c r="NHV72" s="1063"/>
      <c r="NHW72" s="1063"/>
      <c r="NHX72" s="1063"/>
      <c r="NHY72" s="527"/>
      <c r="NHZ72" s="1062"/>
      <c r="NIA72" s="1063"/>
      <c r="NIB72" s="1063"/>
      <c r="NIC72" s="1063"/>
      <c r="NID72" s="1063"/>
      <c r="NIE72" s="1063"/>
      <c r="NIF72" s="527"/>
      <c r="NIG72" s="1062"/>
      <c r="NIH72" s="1063"/>
      <c r="NII72" s="1063"/>
      <c r="NIJ72" s="1063"/>
      <c r="NIK72" s="1063"/>
      <c r="NIL72" s="1063"/>
      <c r="NIM72" s="527"/>
      <c r="NIN72" s="1062"/>
      <c r="NIO72" s="1063"/>
      <c r="NIP72" s="1063"/>
      <c r="NIQ72" s="1063"/>
      <c r="NIR72" s="1063"/>
      <c r="NIS72" s="1063"/>
      <c r="NIT72" s="527"/>
      <c r="NIU72" s="1062"/>
      <c r="NIV72" s="1063"/>
      <c r="NIW72" s="1063"/>
      <c r="NIX72" s="1063"/>
      <c r="NIY72" s="1063"/>
      <c r="NIZ72" s="1063"/>
      <c r="NJA72" s="527"/>
      <c r="NJB72" s="1062"/>
      <c r="NJC72" s="1063"/>
      <c r="NJD72" s="1063"/>
      <c r="NJE72" s="1063"/>
      <c r="NJF72" s="1063"/>
      <c r="NJG72" s="1063"/>
      <c r="NJH72" s="527"/>
      <c r="NJI72" s="1062"/>
      <c r="NJJ72" s="1063"/>
      <c r="NJK72" s="1063"/>
      <c r="NJL72" s="1063"/>
      <c r="NJM72" s="1063"/>
      <c r="NJN72" s="1063"/>
      <c r="NJO72" s="527"/>
      <c r="NJP72" s="1062"/>
      <c r="NJQ72" s="1063"/>
      <c r="NJR72" s="1063"/>
      <c r="NJS72" s="1063"/>
      <c r="NJT72" s="1063"/>
      <c r="NJU72" s="1063"/>
      <c r="NJV72" s="527"/>
      <c r="NJW72" s="1062"/>
      <c r="NJX72" s="1063"/>
      <c r="NJY72" s="1063"/>
      <c r="NJZ72" s="1063"/>
      <c r="NKA72" s="1063"/>
      <c r="NKB72" s="1063"/>
      <c r="NKC72" s="527"/>
      <c r="NKD72" s="1062"/>
      <c r="NKE72" s="1063"/>
      <c r="NKF72" s="1063"/>
      <c r="NKG72" s="1063"/>
      <c r="NKH72" s="1063"/>
      <c r="NKI72" s="1063"/>
      <c r="NKJ72" s="527"/>
      <c r="NKK72" s="1062"/>
      <c r="NKL72" s="1063"/>
      <c r="NKM72" s="1063"/>
      <c r="NKN72" s="1063"/>
      <c r="NKO72" s="1063"/>
      <c r="NKP72" s="1063"/>
      <c r="NKQ72" s="527"/>
      <c r="NKR72" s="1062"/>
      <c r="NKS72" s="1063"/>
      <c r="NKT72" s="1063"/>
      <c r="NKU72" s="1063"/>
      <c r="NKV72" s="1063"/>
      <c r="NKW72" s="1063"/>
      <c r="NKX72" s="527"/>
      <c r="NKY72" s="1062"/>
      <c r="NKZ72" s="1063"/>
      <c r="NLA72" s="1063"/>
      <c r="NLB72" s="1063"/>
      <c r="NLC72" s="1063"/>
      <c r="NLD72" s="1063"/>
      <c r="NLE72" s="527"/>
      <c r="NLF72" s="1062"/>
      <c r="NLG72" s="1063"/>
      <c r="NLH72" s="1063"/>
      <c r="NLI72" s="1063"/>
      <c r="NLJ72" s="1063"/>
      <c r="NLK72" s="1063"/>
      <c r="NLL72" s="527"/>
      <c r="NLM72" s="1062"/>
      <c r="NLN72" s="1063"/>
      <c r="NLO72" s="1063"/>
      <c r="NLP72" s="1063"/>
      <c r="NLQ72" s="1063"/>
      <c r="NLR72" s="1063"/>
      <c r="NLS72" s="527"/>
      <c r="NLT72" s="1062"/>
      <c r="NLU72" s="1063"/>
      <c r="NLV72" s="1063"/>
      <c r="NLW72" s="1063"/>
      <c r="NLX72" s="1063"/>
      <c r="NLY72" s="1063"/>
      <c r="NLZ72" s="527"/>
      <c r="NMA72" s="1062"/>
      <c r="NMB72" s="1063"/>
      <c r="NMC72" s="1063"/>
      <c r="NMD72" s="1063"/>
      <c r="NME72" s="1063"/>
      <c r="NMF72" s="1063"/>
      <c r="NMG72" s="527"/>
      <c r="NMH72" s="1062"/>
      <c r="NMI72" s="1063"/>
      <c r="NMJ72" s="1063"/>
      <c r="NMK72" s="1063"/>
      <c r="NML72" s="1063"/>
      <c r="NMM72" s="1063"/>
      <c r="NMN72" s="527"/>
      <c r="NMO72" s="1062"/>
      <c r="NMP72" s="1063"/>
      <c r="NMQ72" s="1063"/>
      <c r="NMR72" s="1063"/>
      <c r="NMS72" s="1063"/>
      <c r="NMT72" s="1063"/>
      <c r="NMU72" s="527"/>
      <c r="NMV72" s="1062"/>
      <c r="NMW72" s="1063"/>
      <c r="NMX72" s="1063"/>
      <c r="NMY72" s="1063"/>
      <c r="NMZ72" s="1063"/>
      <c r="NNA72" s="1063"/>
      <c r="NNB72" s="527"/>
      <c r="NNC72" s="1062"/>
      <c r="NND72" s="1063"/>
      <c r="NNE72" s="1063"/>
      <c r="NNF72" s="1063"/>
      <c r="NNG72" s="1063"/>
      <c r="NNH72" s="1063"/>
      <c r="NNI72" s="527"/>
      <c r="NNJ72" s="1062"/>
      <c r="NNK72" s="1063"/>
      <c r="NNL72" s="1063"/>
      <c r="NNM72" s="1063"/>
      <c r="NNN72" s="1063"/>
      <c r="NNO72" s="1063"/>
      <c r="NNP72" s="527"/>
      <c r="NNQ72" s="1062"/>
      <c r="NNR72" s="1063"/>
      <c r="NNS72" s="1063"/>
      <c r="NNT72" s="1063"/>
      <c r="NNU72" s="1063"/>
      <c r="NNV72" s="1063"/>
      <c r="NNW72" s="527"/>
      <c r="NNX72" s="1062"/>
      <c r="NNY72" s="1063"/>
      <c r="NNZ72" s="1063"/>
      <c r="NOA72" s="1063"/>
      <c r="NOB72" s="1063"/>
      <c r="NOC72" s="1063"/>
      <c r="NOD72" s="527"/>
      <c r="NOE72" s="1062"/>
      <c r="NOF72" s="1063"/>
      <c r="NOG72" s="1063"/>
      <c r="NOH72" s="1063"/>
      <c r="NOI72" s="1063"/>
      <c r="NOJ72" s="1063"/>
      <c r="NOK72" s="527"/>
      <c r="NOL72" s="1062"/>
      <c r="NOM72" s="1063"/>
      <c r="NON72" s="1063"/>
      <c r="NOO72" s="1063"/>
      <c r="NOP72" s="1063"/>
      <c r="NOQ72" s="1063"/>
      <c r="NOR72" s="527"/>
      <c r="NOS72" s="1062"/>
      <c r="NOT72" s="1063"/>
      <c r="NOU72" s="1063"/>
      <c r="NOV72" s="1063"/>
      <c r="NOW72" s="1063"/>
      <c r="NOX72" s="1063"/>
      <c r="NOY72" s="527"/>
      <c r="NOZ72" s="1062"/>
      <c r="NPA72" s="1063"/>
      <c r="NPB72" s="1063"/>
      <c r="NPC72" s="1063"/>
      <c r="NPD72" s="1063"/>
      <c r="NPE72" s="1063"/>
      <c r="NPF72" s="527"/>
      <c r="NPG72" s="1062"/>
      <c r="NPH72" s="1063"/>
      <c r="NPI72" s="1063"/>
      <c r="NPJ72" s="1063"/>
      <c r="NPK72" s="1063"/>
      <c r="NPL72" s="1063"/>
      <c r="NPM72" s="527"/>
      <c r="NPN72" s="1062"/>
      <c r="NPO72" s="1063"/>
      <c r="NPP72" s="1063"/>
      <c r="NPQ72" s="1063"/>
      <c r="NPR72" s="1063"/>
      <c r="NPS72" s="1063"/>
      <c r="NPT72" s="527"/>
      <c r="NPU72" s="1062"/>
      <c r="NPV72" s="1063"/>
      <c r="NPW72" s="1063"/>
      <c r="NPX72" s="1063"/>
      <c r="NPY72" s="1063"/>
      <c r="NPZ72" s="1063"/>
      <c r="NQA72" s="527"/>
      <c r="NQB72" s="1062"/>
      <c r="NQC72" s="1063"/>
      <c r="NQD72" s="1063"/>
      <c r="NQE72" s="1063"/>
      <c r="NQF72" s="1063"/>
      <c r="NQG72" s="1063"/>
      <c r="NQH72" s="527"/>
      <c r="NQI72" s="1062"/>
      <c r="NQJ72" s="1063"/>
      <c r="NQK72" s="1063"/>
      <c r="NQL72" s="1063"/>
      <c r="NQM72" s="1063"/>
      <c r="NQN72" s="1063"/>
      <c r="NQO72" s="527"/>
      <c r="NQP72" s="1062"/>
      <c r="NQQ72" s="1063"/>
      <c r="NQR72" s="1063"/>
      <c r="NQS72" s="1063"/>
      <c r="NQT72" s="1063"/>
      <c r="NQU72" s="1063"/>
      <c r="NQV72" s="527"/>
      <c r="NQW72" s="1062"/>
      <c r="NQX72" s="1063"/>
      <c r="NQY72" s="1063"/>
      <c r="NQZ72" s="1063"/>
      <c r="NRA72" s="1063"/>
      <c r="NRB72" s="1063"/>
      <c r="NRC72" s="527"/>
      <c r="NRD72" s="1062"/>
      <c r="NRE72" s="1063"/>
      <c r="NRF72" s="1063"/>
      <c r="NRG72" s="1063"/>
      <c r="NRH72" s="1063"/>
      <c r="NRI72" s="1063"/>
      <c r="NRJ72" s="527"/>
      <c r="NRK72" s="1062"/>
      <c r="NRL72" s="1063"/>
      <c r="NRM72" s="1063"/>
      <c r="NRN72" s="1063"/>
      <c r="NRO72" s="1063"/>
      <c r="NRP72" s="1063"/>
      <c r="NRQ72" s="527"/>
      <c r="NRR72" s="1062"/>
      <c r="NRS72" s="1063"/>
      <c r="NRT72" s="1063"/>
      <c r="NRU72" s="1063"/>
      <c r="NRV72" s="1063"/>
      <c r="NRW72" s="1063"/>
      <c r="NRX72" s="527"/>
      <c r="NRY72" s="1062"/>
      <c r="NRZ72" s="1063"/>
      <c r="NSA72" s="1063"/>
      <c r="NSB72" s="1063"/>
      <c r="NSC72" s="1063"/>
      <c r="NSD72" s="1063"/>
      <c r="NSE72" s="527"/>
      <c r="NSF72" s="1062"/>
      <c r="NSG72" s="1063"/>
      <c r="NSH72" s="1063"/>
      <c r="NSI72" s="1063"/>
      <c r="NSJ72" s="1063"/>
      <c r="NSK72" s="1063"/>
      <c r="NSL72" s="527"/>
      <c r="NSM72" s="1062"/>
      <c r="NSN72" s="1063"/>
      <c r="NSO72" s="1063"/>
      <c r="NSP72" s="1063"/>
      <c r="NSQ72" s="1063"/>
      <c r="NSR72" s="1063"/>
      <c r="NSS72" s="527"/>
      <c r="NST72" s="1062"/>
      <c r="NSU72" s="1063"/>
      <c r="NSV72" s="1063"/>
      <c r="NSW72" s="1063"/>
      <c r="NSX72" s="1063"/>
      <c r="NSY72" s="1063"/>
      <c r="NSZ72" s="527"/>
      <c r="NTA72" s="1062"/>
      <c r="NTB72" s="1063"/>
      <c r="NTC72" s="1063"/>
      <c r="NTD72" s="1063"/>
      <c r="NTE72" s="1063"/>
      <c r="NTF72" s="1063"/>
      <c r="NTG72" s="527"/>
      <c r="NTH72" s="1062"/>
      <c r="NTI72" s="1063"/>
      <c r="NTJ72" s="1063"/>
      <c r="NTK72" s="1063"/>
      <c r="NTL72" s="1063"/>
      <c r="NTM72" s="1063"/>
      <c r="NTN72" s="527"/>
      <c r="NTO72" s="1062"/>
      <c r="NTP72" s="1063"/>
      <c r="NTQ72" s="1063"/>
      <c r="NTR72" s="1063"/>
      <c r="NTS72" s="1063"/>
      <c r="NTT72" s="1063"/>
      <c r="NTU72" s="527"/>
      <c r="NTV72" s="1062"/>
      <c r="NTW72" s="1063"/>
      <c r="NTX72" s="1063"/>
      <c r="NTY72" s="1063"/>
      <c r="NTZ72" s="1063"/>
      <c r="NUA72" s="1063"/>
      <c r="NUB72" s="527"/>
      <c r="NUC72" s="1062"/>
      <c r="NUD72" s="1063"/>
      <c r="NUE72" s="1063"/>
      <c r="NUF72" s="1063"/>
      <c r="NUG72" s="1063"/>
      <c r="NUH72" s="1063"/>
      <c r="NUI72" s="527"/>
      <c r="NUJ72" s="1062"/>
      <c r="NUK72" s="1063"/>
      <c r="NUL72" s="1063"/>
      <c r="NUM72" s="1063"/>
      <c r="NUN72" s="1063"/>
      <c r="NUO72" s="1063"/>
      <c r="NUP72" s="527"/>
      <c r="NUQ72" s="1062"/>
      <c r="NUR72" s="1063"/>
      <c r="NUS72" s="1063"/>
      <c r="NUT72" s="1063"/>
      <c r="NUU72" s="1063"/>
      <c r="NUV72" s="1063"/>
      <c r="NUW72" s="527"/>
      <c r="NUX72" s="1062"/>
      <c r="NUY72" s="1063"/>
      <c r="NUZ72" s="1063"/>
      <c r="NVA72" s="1063"/>
      <c r="NVB72" s="1063"/>
      <c r="NVC72" s="1063"/>
      <c r="NVD72" s="527"/>
      <c r="NVE72" s="1062"/>
      <c r="NVF72" s="1063"/>
      <c r="NVG72" s="1063"/>
      <c r="NVH72" s="1063"/>
      <c r="NVI72" s="1063"/>
      <c r="NVJ72" s="1063"/>
      <c r="NVK72" s="527"/>
      <c r="NVL72" s="1062"/>
      <c r="NVM72" s="1063"/>
      <c r="NVN72" s="1063"/>
      <c r="NVO72" s="1063"/>
      <c r="NVP72" s="1063"/>
      <c r="NVQ72" s="1063"/>
      <c r="NVR72" s="527"/>
      <c r="NVS72" s="1062"/>
      <c r="NVT72" s="1063"/>
      <c r="NVU72" s="1063"/>
      <c r="NVV72" s="1063"/>
      <c r="NVW72" s="1063"/>
      <c r="NVX72" s="1063"/>
      <c r="NVY72" s="527"/>
      <c r="NVZ72" s="1062"/>
      <c r="NWA72" s="1063"/>
      <c r="NWB72" s="1063"/>
      <c r="NWC72" s="1063"/>
      <c r="NWD72" s="1063"/>
      <c r="NWE72" s="1063"/>
      <c r="NWF72" s="527"/>
      <c r="NWG72" s="1062"/>
      <c r="NWH72" s="1063"/>
      <c r="NWI72" s="1063"/>
      <c r="NWJ72" s="1063"/>
      <c r="NWK72" s="1063"/>
      <c r="NWL72" s="1063"/>
      <c r="NWM72" s="527"/>
      <c r="NWN72" s="1062"/>
      <c r="NWO72" s="1063"/>
      <c r="NWP72" s="1063"/>
      <c r="NWQ72" s="1063"/>
      <c r="NWR72" s="1063"/>
      <c r="NWS72" s="1063"/>
      <c r="NWT72" s="527"/>
      <c r="NWU72" s="1062"/>
      <c r="NWV72" s="1063"/>
      <c r="NWW72" s="1063"/>
      <c r="NWX72" s="1063"/>
      <c r="NWY72" s="1063"/>
      <c r="NWZ72" s="1063"/>
      <c r="NXA72" s="527"/>
      <c r="NXB72" s="1062"/>
      <c r="NXC72" s="1063"/>
      <c r="NXD72" s="1063"/>
      <c r="NXE72" s="1063"/>
      <c r="NXF72" s="1063"/>
      <c r="NXG72" s="1063"/>
      <c r="NXH72" s="527"/>
      <c r="NXI72" s="1062"/>
      <c r="NXJ72" s="1063"/>
      <c r="NXK72" s="1063"/>
      <c r="NXL72" s="1063"/>
      <c r="NXM72" s="1063"/>
      <c r="NXN72" s="1063"/>
      <c r="NXO72" s="527"/>
      <c r="NXP72" s="1062"/>
      <c r="NXQ72" s="1063"/>
      <c r="NXR72" s="1063"/>
      <c r="NXS72" s="1063"/>
      <c r="NXT72" s="1063"/>
      <c r="NXU72" s="1063"/>
      <c r="NXV72" s="527"/>
      <c r="NXW72" s="1062"/>
      <c r="NXX72" s="1063"/>
      <c r="NXY72" s="1063"/>
      <c r="NXZ72" s="1063"/>
      <c r="NYA72" s="1063"/>
      <c r="NYB72" s="1063"/>
      <c r="NYC72" s="527"/>
      <c r="NYD72" s="1062"/>
      <c r="NYE72" s="1063"/>
      <c r="NYF72" s="1063"/>
      <c r="NYG72" s="1063"/>
      <c r="NYH72" s="1063"/>
      <c r="NYI72" s="1063"/>
      <c r="NYJ72" s="527"/>
      <c r="NYK72" s="1062"/>
      <c r="NYL72" s="1063"/>
      <c r="NYM72" s="1063"/>
      <c r="NYN72" s="1063"/>
      <c r="NYO72" s="1063"/>
      <c r="NYP72" s="1063"/>
      <c r="NYQ72" s="527"/>
      <c r="NYR72" s="1062"/>
      <c r="NYS72" s="1063"/>
      <c r="NYT72" s="1063"/>
      <c r="NYU72" s="1063"/>
      <c r="NYV72" s="1063"/>
      <c r="NYW72" s="1063"/>
      <c r="NYX72" s="527"/>
      <c r="NYY72" s="1062"/>
      <c r="NYZ72" s="1063"/>
      <c r="NZA72" s="1063"/>
      <c r="NZB72" s="1063"/>
      <c r="NZC72" s="1063"/>
      <c r="NZD72" s="1063"/>
      <c r="NZE72" s="527"/>
      <c r="NZF72" s="1062"/>
      <c r="NZG72" s="1063"/>
      <c r="NZH72" s="1063"/>
      <c r="NZI72" s="1063"/>
      <c r="NZJ72" s="1063"/>
      <c r="NZK72" s="1063"/>
      <c r="NZL72" s="527"/>
      <c r="NZM72" s="1062"/>
      <c r="NZN72" s="1063"/>
      <c r="NZO72" s="1063"/>
      <c r="NZP72" s="1063"/>
      <c r="NZQ72" s="1063"/>
      <c r="NZR72" s="1063"/>
      <c r="NZS72" s="527"/>
      <c r="NZT72" s="1062"/>
      <c r="NZU72" s="1063"/>
      <c r="NZV72" s="1063"/>
      <c r="NZW72" s="1063"/>
      <c r="NZX72" s="1063"/>
      <c r="NZY72" s="1063"/>
      <c r="NZZ72" s="527"/>
      <c r="OAA72" s="1062"/>
      <c r="OAB72" s="1063"/>
      <c r="OAC72" s="1063"/>
      <c r="OAD72" s="1063"/>
      <c r="OAE72" s="1063"/>
      <c r="OAF72" s="1063"/>
      <c r="OAG72" s="527"/>
      <c r="OAH72" s="1062"/>
      <c r="OAI72" s="1063"/>
      <c r="OAJ72" s="1063"/>
      <c r="OAK72" s="1063"/>
      <c r="OAL72" s="1063"/>
      <c r="OAM72" s="1063"/>
      <c r="OAN72" s="527"/>
      <c r="OAO72" s="1062"/>
      <c r="OAP72" s="1063"/>
      <c r="OAQ72" s="1063"/>
      <c r="OAR72" s="1063"/>
      <c r="OAS72" s="1063"/>
      <c r="OAT72" s="1063"/>
      <c r="OAU72" s="527"/>
      <c r="OAV72" s="1062"/>
      <c r="OAW72" s="1063"/>
      <c r="OAX72" s="1063"/>
      <c r="OAY72" s="1063"/>
      <c r="OAZ72" s="1063"/>
      <c r="OBA72" s="1063"/>
      <c r="OBB72" s="527"/>
      <c r="OBC72" s="1062"/>
      <c r="OBD72" s="1063"/>
      <c r="OBE72" s="1063"/>
      <c r="OBF72" s="1063"/>
      <c r="OBG72" s="1063"/>
      <c r="OBH72" s="1063"/>
      <c r="OBI72" s="527"/>
      <c r="OBJ72" s="1062"/>
      <c r="OBK72" s="1063"/>
      <c r="OBL72" s="1063"/>
      <c r="OBM72" s="1063"/>
      <c r="OBN72" s="1063"/>
      <c r="OBO72" s="1063"/>
      <c r="OBP72" s="527"/>
      <c r="OBQ72" s="1062"/>
      <c r="OBR72" s="1063"/>
      <c r="OBS72" s="1063"/>
      <c r="OBT72" s="1063"/>
      <c r="OBU72" s="1063"/>
      <c r="OBV72" s="1063"/>
      <c r="OBW72" s="527"/>
      <c r="OBX72" s="1062"/>
      <c r="OBY72" s="1063"/>
      <c r="OBZ72" s="1063"/>
      <c r="OCA72" s="1063"/>
      <c r="OCB72" s="1063"/>
      <c r="OCC72" s="1063"/>
      <c r="OCD72" s="527"/>
      <c r="OCE72" s="1062"/>
      <c r="OCF72" s="1063"/>
      <c r="OCG72" s="1063"/>
      <c r="OCH72" s="1063"/>
      <c r="OCI72" s="1063"/>
      <c r="OCJ72" s="1063"/>
      <c r="OCK72" s="527"/>
      <c r="OCL72" s="1062"/>
      <c r="OCM72" s="1063"/>
      <c r="OCN72" s="1063"/>
      <c r="OCO72" s="1063"/>
      <c r="OCP72" s="1063"/>
      <c r="OCQ72" s="1063"/>
      <c r="OCR72" s="527"/>
      <c r="OCS72" s="1062"/>
      <c r="OCT72" s="1063"/>
      <c r="OCU72" s="1063"/>
      <c r="OCV72" s="1063"/>
      <c r="OCW72" s="1063"/>
      <c r="OCX72" s="1063"/>
      <c r="OCY72" s="527"/>
      <c r="OCZ72" s="1062"/>
      <c r="ODA72" s="1063"/>
      <c r="ODB72" s="1063"/>
      <c r="ODC72" s="1063"/>
      <c r="ODD72" s="1063"/>
      <c r="ODE72" s="1063"/>
      <c r="ODF72" s="527"/>
      <c r="ODG72" s="1062"/>
      <c r="ODH72" s="1063"/>
      <c r="ODI72" s="1063"/>
      <c r="ODJ72" s="1063"/>
      <c r="ODK72" s="1063"/>
      <c r="ODL72" s="1063"/>
      <c r="ODM72" s="527"/>
      <c r="ODN72" s="1062"/>
      <c r="ODO72" s="1063"/>
      <c r="ODP72" s="1063"/>
      <c r="ODQ72" s="1063"/>
      <c r="ODR72" s="1063"/>
      <c r="ODS72" s="1063"/>
      <c r="ODT72" s="527"/>
      <c r="ODU72" s="1062"/>
      <c r="ODV72" s="1063"/>
      <c r="ODW72" s="1063"/>
      <c r="ODX72" s="1063"/>
      <c r="ODY72" s="1063"/>
      <c r="ODZ72" s="1063"/>
      <c r="OEA72" s="527"/>
      <c r="OEB72" s="1062"/>
      <c r="OEC72" s="1063"/>
      <c r="OED72" s="1063"/>
      <c r="OEE72" s="1063"/>
      <c r="OEF72" s="1063"/>
      <c r="OEG72" s="1063"/>
      <c r="OEH72" s="527"/>
      <c r="OEI72" s="1062"/>
      <c r="OEJ72" s="1063"/>
      <c r="OEK72" s="1063"/>
      <c r="OEL72" s="1063"/>
      <c r="OEM72" s="1063"/>
      <c r="OEN72" s="1063"/>
      <c r="OEO72" s="527"/>
      <c r="OEP72" s="1062"/>
      <c r="OEQ72" s="1063"/>
      <c r="OER72" s="1063"/>
      <c r="OES72" s="1063"/>
      <c r="OET72" s="1063"/>
      <c r="OEU72" s="1063"/>
      <c r="OEV72" s="527"/>
      <c r="OEW72" s="1062"/>
      <c r="OEX72" s="1063"/>
      <c r="OEY72" s="1063"/>
      <c r="OEZ72" s="1063"/>
      <c r="OFA72" s="1063"/>
      <c r="OFB72" s="1063"/>
      <c r="OFC72" s="527"/>
      <c r="OFD72" s="1062"/>
      <c r="OFE72" s="1063"/>
      <c r="OFF72" s="1063"/>
      <c r="OFG72" s="1063"/>
      <c r="OFH72" s="1063"/>
      <c r="OFI72" s="1063"/>
      <c r="OFJ72" s="527"/>
      <c r="OFK72" s="1062"/>
      <c r="OFL72" s="1063"/>
      <c r="OFM72" s="1063"/>
      <c r="OFN72" s="1063"/>
      <c r="OFO72" s="1063"/>
      <c r="OFP72" s="1063"/>
      <c r="OFQ72" s="527"/>
      <c r="OFR72" s="1062"/>
      <c r="OFS72" s="1063"/>
      <c r="OFT72" s="1063"/>
      <c r="OFU72" s="1063"/>
      <c r="OFV72" s="1063"/>
      <c r="OFW72" s="1063"/>
      <c r="OFX72" s="527"/>
      <c r="OFY72" s="1062"/>
      <c r="OFZ72" s="1063"/>
      <c r="OGA72" s="1063"/>
      <c r="OGB72" s="1063"/>
      <c r="OGC72" s="1063"/>
      <c r="OGD72" s="1063"/>
      <c r="OGE72" s="527"/>
      <c r="OGF72" s="1062"/>
      <c r="OGG72" s="1063"/>
      <c r="OGH72" s="1063"/>
      <c r="OGI72" s="1063"/>
      <c r="OGJ72" s="1063"/>
      <c r="OGK72" s="1063"/>
      <c r="OGL72" s="527"/>
      <c r="OGM72" s="1062"/>
      <c r="OGN72" s="1063"/>
      <c r="OGO72" s="1063"/>
      <c r="OGP72" s="1063"/>
      <c r="OGQ72" s="1063"/>
      <c r="OGR72" s="1063"/>
      <c r="OGS72" s="527"/>
      <c r="OGT72" s="1062"/>
      <c r="OGU72" s="1063"/>
      <c r="OGV72" s="1063"/>
      <c r="OGW72" s="1063"/>
      <c r="OGX72" s="1063"/>
      <c r="OGY72" s="1063"/>
      <c r="OGZ72" s="527"/>
      <c r="OHA72" s="1062"/>
      <c r="OHB72" s="1063"/>
      <c r="OHC72" s="1063"/>
      <c r="OHD72" s="1063"/>
      <c r="OHE72" s="1063"/>
      <c r="OHF72" s="1063"/>
      <c r="OHG72" s="527"/>
      <c r="OHH72" s="1062"/>
      <c r="OHI72" s="1063"/>
      <c r="OHJ72" s="1063"/>
      <c r="OHK72" s="1063"/>
      <c r="OHL72" s="1063"/>
      <c r="OHM72" s="1063"/>
      <c r="OHN72" s="527"/>
      <c r="OHO72" s="1062"/>
      <c r="OHP72" s="1063"/>
      <c r="OHQ72" s="1063"/>
      <c r="OHR72" s="1063"/>
      <c r="OHS72" s="1063"/>
      <c r="OHT72" s="1063"/>
      <c r="OHU72" s="527"/>
      <c r="OHV72" s="1062"/>
      <c r="OHW72" s="1063"/>
      <c r="OHX72" s="1063"/>
      <c r="OHY72" s="1063"/>
      <c r="OHZ72" s="1063"/>
      <c r="OIA72" s="1063"/>
      <c r="OIB72" s="527"/>
      <c r="OIC72" s="1062"/>
      <c r="OID72" s="1063"/>
      <c r="OIE72" s="1063"/>
      <c r="OIF72" s="1063"/>
      <c r="OIG72" s="1063"/>
      <c r="OIH72" s="1063"/>
      <c r="OII72" s="527"/>
      <c r="OIJ72" s="1062"/>
      <c r="OIK72" s="1063"/>
      <c r="OIL72" s="1063"/>
      <c r="OIM72" s="1063"/>
      <c r="OIN72" s="1063"/>
      <c r="OIO72" s="1063"/>
      <c r="OIP72" s="527"/>
      <c r="OIQ72" s="1062"/>
      <c r="OIR72" s="1063"/>
      <c r="OIS72" s="1063"/>
      <c r="OIT72" s="1063"/>
      <c r="OIU72" s="1063"/>
      <c r="OIV72" s="1063"/>
      <c r="OIW72" s="527"/>
      <c r="OIX72" s="1062"/>
      <c r="OIY72" s="1063"/>
      <c r="OIZ72" s="1063"/>
      <c r="OJA72" s="1063"/>
      <c r="OJB72" s="1063"/>
      <c r="OJC72" s="1063"/>
      <c r="OJD72" s="527"/>
      <c r="OJE72" s="1062"/>
      <c r="OJF72" s="1063"/>
      <c r="OJG72" s="1063"/>
      <c r="OJH72" s="1063"/>
      <c r="OJI72" s="1063"/>
      <c r="OJJ72" s="1063"/>
      <c r="OJK72" s="527"/>
      <c r="OJL72" s="1062"/>
      <c r="OJM72" s="1063"/>
      <c r="OJN72" s="1063"/>
      <c r="OJO72" s="1063"/>
      <c r="OJP72" s="1063"/>
      <c r="OJQ72" s="1063"/>
      <c r="OJR72" s="527"/>
      <c r="OJS72" s="1062"/>
      <c r="OJT72" s="1063"/>
      <c r="OJU72" s="1063"/>
      <c r="OJV72" s="1063"/>
      <c r="OJW72" s="1063"/>
      <c r="OJX72" s="1063"/>
      <c r="OJY72" s="527"/>
      <c r="OJZ72" s="1062"/>
      <c r="OKA72" s="1063"/>
      <c r="OKB72" s="1063"/>
      <c r="OKC72" s="1063"/>
      <c r="OKD72" s="1063"/>
      <c r="OKE72" s="1063"/>
      <c r="OKF72" s="527"/>
      <c r="OKG72" s="1062"/>
      <c r="OKH72" s="1063"/>
      <c r="OKI72" s="1063"/>
      <c r="OKJ72" s="1063"/>
      <c r="OKK72" s="1063"/>
      <c r="OKL72" s="1063"/>
      <c r="OKM72" s="527"/>
      <c r="OKN72" s="1062"/>
      <c r="OKO72" s="1063"/>
      <c r="OKP72" s="1063"/>
      <c r="OKQ72" s="1063"/>
      <c r="OKR72" s="1063"/>
      <c r="OKS72" s="1063"/>
      <c r="OKT72" s="527"/>
      <c r="OKU72" s="1062"/>
      <c r="OKV72" s="1063"/>
      <c r="OKW72" s="1063"/>
      <c r="OKX72" s="1063"/>
      <c r="OKY72" s="1063"/>
      <c r="OKZ72" s="1063"/>
      <c r="OLA72" s="527"/>
      <c r="OLB72" s="1062"/>
      <c r="OLC72" s="1063"/>
      <c r="OLD72" s="1063"/>
      <c r="OLE72" s="1063"/>
      <c r="OLF72" s="1063"/>
      <c r="OLG72" s="1063"/>
      <c r="OLH72" s="527"/>
      <c r="OLI72" s="1062"/>
      <c r="OLJ72" s="1063"/>
      <c r="OLK72" s="1063"/>
      <c r="OLL72" s="1063"/>
      <c r="OLM72" s="1063"/>
      <c r="OLN72" s="1063"/>
      <c r="OLO72" s="527"/>
      <c r="OLP72" s="1062"/>
      <c r="OLQ72" s="1063"/>
      <c r="OLR72" s="1063"/>
      <c r="OLS72" s="1063"/>
      <c r="OLT72" s="1063"/>
      <c r="OLU72" s="1063"/>
      <c r="OLV72" s="527"/>
      <c r="OLW72" s="1062"/>
      <c r="OLX72" s="1063"/>
      <c r="OLY72" s="1063"/>
      <c r="OLZ72" s="1063"/>
      <c r="OMA72" s="1063"/>
      <c r="OMB72" s="1063"/>
      <c r="OMC72" s="527"/>
      <c r="OMD72" s="1062"/>
      <c r="OME72" s="1063"/>
      <c r="OMF72" s="1063"/>
      <c r="OMG72" s="1063"/>
      <c r="OMH72" s="1063"/>
      <c r="OMI72" s="1063"/>
      <c r="OMJ72" s="527"/>
      <c r="OMK72" s="1062"/>
      <c r="OML72" s="1063"/>
      <c r="OMM72" s="1063"/>
      <c r="OMN72" s="1063"/>
      <c r="OMO72" s="1063"/>
      <c r="OMP72" s="1063"/>
      <c r="OMQ72" s="527"/>
      <c r="OMR72" s="1062"/>
      <c r="OMS72" s="1063"/>
      <c r="OMT72" s="1063"/>
      <c r="OMU72" s="1063"/>
      <c r="OMV72" s="1063"/>
      <c r="OMW72" s="1063"/>
      <c r="OMX72" s="527"/>
      <c r="OMY72" s="1062"/>
      <c r="OMZ72" s="1063"/>
      <c r="ONA72" s="1063"/>
      <c r="ONB72" s="1063"/>
      <c r="ONC72" s="1063"/>
      <c r="OND72" s="1063"/>
      <c r="ONE72" s="527"/>
      <c r="ONF72" s="1062"/>
      <c r="ONG72" s="1063"/>
      <c r="ONH72" s="1063"/>
      <c r="ONI72" s="1063"/>
      <c r="ONJ72" s="1063"/>
      <c r="ONK72" s="1063"/>
      <c r="ONL72" s="527"/>
      <c r="ONM72" s="1062"/>
      <c r="ONN72" s="1063"/>
      <c r="ONO72" s="1063"/>
      <c r="ONP72" s="1063"/>
      <c r="ONQ72" s="1063"/>
      <c r="ONR72" s="1063"/>
      <c r="ONS72" s="527"/>
      <c r="ONT72" s="1062"/>
      <c r="ONU72" s="1063"/>
      <c r="ONV72" s="1063"/>
      <c r="ONW72" s="1063"/>
      <c r="ONX72" s="1063"/>
      <c r="ONY72" s="1063"/>
      <c r="ONZ72" s="527"/>
      <c r="OOA72" s="1062"/>
      <c r="OOB72" s="1063"/>
      <c r="OOC72" s="1063"/>
      <c r="OOD72" s="1063"/>
      <c r="OOE72" s="1063"/>
      <c r="OOF72" s="1063"/>
      <c r="OOG72" s="527"/>
      <c r="OOH72" s="1062"/>
      <c r="OOI72" s="1063"/>
      <c r="OOJ72" s="1063"/>
      <c r="OOK72" s="1063"/>
      <c r="OOL72" s="1063"/>
      <c r="OOM72" s="1063"/>
      <c r="OON72" s="527"/>
      <c r="OOO72" s="1062"/>
      <c r="OOP72" s="1063"/>
      <c r="OOQ72" s="1063"/>
      <c r="OOR72" s="1063"/>
      <c r="OOS72" s="1063"/>
      <c r="OOT72" s="1063"/>
      <c r="OOU72" s="527"/>
      <c r="OOV72" s="1062"/>
      <c r="OOW72" s="1063"/>
      <c r="OOX72" s="1063"/>
      <c r="OOY72" s="1063"/>
      <c r="OOZ72" s="1063"/>
      <c r="OPA72" s="1063"/>
      <c r="OPB72" s="527"/>
      <c r="OPC72" s="1062"/>
      <c r="OPD72" s="1063"/>
      <c r="OPE72" s="1063"/>
      <c r="OPF72" s="1063"/>
      <c r="OPG72" s="1063"/>
      <c r="OPH72" s="1063"/>
      <c r="OPI72" s="527"/>
      <c r="OPJ72" s="1062"/>
      <c r="OPK72" s="1063"/>
      <c r="OPL72" s="1063"/>
      <c r="OPM72" s="1063"/>
      <c r="OPN72" s="1063"/>
      <c r="OPO72" s="1063"/>
      <c r="OPP72" s="527"/>
      <c r="OPQ72" s="1062"/>
      <c r="OPR72" s="1063"/>
      <c r="OPS72" s="1063"/>
      <c r="OPT72" s="1063"/>
      <c r="OPU72" s="1063"/>
      <c r="OPV72" s="1063"/>
      <c r="OPW72" s="527"/>
      <c r="OPX72" s="1062"/>
      <c r="OPY72" s="1063"/>
      <c r="OPZ72" s="1063"/>
      <c r="OQA72" s="1063"/>
      <c r="OQB72" s="1063"/>
      <c r="OQC72" s="1063"/>
      <c r="OQD72" s="527"/>
      <c r="OQE72" s="1062"/>
      <c r="OQF72" s="1063"/>
      <c r="OQG72" s="1063"/>
      <c r="OQH72" s="1063"/>
      <c r="OQI72" s="1063"/>
      <c r="OQJ72" s="1063"/>
      <c r="OQK72" s="527"/>
      <c r="OQL72" s="1062"/>
      <c r="OQM72" s="1063"/>
      <c r="OQN72" s="1063"/>
      <c r="OQO72" s="1063"/>
      <c r="OQP72" s="1063"/>
      <c r="OQQ72" s="1063"/>
      <c r="OQR72" s="527"/>
      <c r="OQS72" s="1062"/>
      <c r="OQT72" s="1063"/>
      <c r="OQU72" s="1063"/>
      <c r="OQV72" s="1063"/>
      <c r="OQW72" s="1063"/>
      <c r="OQX72" s="1063"/>
      <c r="OQY72" s="527"/>
      <c r="OQZ72" s="1062"/>
      <c r="ORA72" s="1063"/>
      <c r="ORB72" s="1063"/>
      <c r="ORC72" s="1063"/>
      <c r="ORD72" s="1063"/>
      <c r="ORE72" s="1063"/>
      <c r="ORF72" s="527"/>
      <c r="ORG72" s="1062"/>
      <c r="ORH72" s="1063"/>
      <c r="ORI72" s="1063"/>
      <c r="ORJ72" s="1063"/>
      <c r="ORK72" s="1063"/>
      <c r="ORL72" s="1063"/>
      <c r="ORM72" s="527"/>
      <c r="ORN72" s="1062"/>
      <c r="ORO72" s="1063"/>
      <c r="ORP72" s="1063"/>
      <c r="ORQ72" s="1063"/>
      <c r="ORR72" s="1063"/>
      <c r="ORS72" s="1063"/>
      <c r="ORT72" s="527"/>
      <c r="ORU72" s="1062"/>
      <c r="ORV72" s="1063"/>
      <c r="ORW72" s="1063"/>
      <c r="ORX72" s="1063"/>
      <c r="ORY72" s="1063"/>
      <c r="ORZ72" s="1063"/>
      <c r="OSA72" s="527"/>
      <c r="OSB72" s="1062"/>
      <c r="OSC72" s="1063"/>
      <c r="OSD72" s="1063"/>
      <c r="OSE72" s="1063"/>
      <c r="OSF72" s="1063"/>
      <c r="OSG72" s="1063"/>
      <c r="OSH72" s="527"/>
      <c r="OSI72" s="1062"/>
      <c r="OSJ72" s="1063"/>
      <c r="OSK72" s="1063"/>
      <c r="OSL72" s="1063"/>
      <c r="OSM72" s="1063"/>
      <c r="OSN72" s="1063"/>
      <c r="OSO72" s="527"/>
      <c r="OSP72" s="1062"/>
      <c r="OSQ72" s="1063"/>
      <c r="OSR72" s="1063"/>
      <c r="OSS72" s="1063"/>
      <c r="OST72" s="1063"/>
      <c r="OSU72" s="1063"/>
      <c r="OSV72" s="527"/>
      <c r="OSW72" s="1062"/>
      <c r="OSX72" s="1063"/>
      <c r="OSY72" s="1063"/>
      <c r="OSZ72" s="1063"/>
      <c r="OTA72" s="1063"/>
      <c r="OTB72" s="1063"/>
      <c r="OTC72" s="527"/>
      <c r="OTD72" s="1062"/>
      <c r="OTE72" s="1063"/>
      <c r="OTF72" s="1063"/>
      <c r="OTG72" s="1063"/>
      <c r="OTH72" s="1063"/>
      <c r="OTI72" s="1063"/>
      <c r="OTJ72" s="527"/>
      <c r="OTK72" s="1062"/>
      <c r="OTL72" s="1063"/>
      <c r="OTM72" s="1063"/>
      <c r="OTN72" s="1063"/>
      <c r="OTO72" s="1063"/>
      <c r="OTP72" s="1063"/>
      <c r="OTQ72" s="527"/>
      <c r="OTR72" s="1062"/>
      <c r="OTS72" s="1063"/>
      <c r="OTT72" s="1063"/>
      <c r="OTU72" s="1063"/>
      <c r="OTV72" s="1063"/>
      <c r="OTW72" s="1063"/>
      <c r="OTX72" s="527"/>
      <c r="OTY72" s="1062"/>
      <c r="OTZ72" s="1063"/>
      <c r="OUA72" s="1063"/>
      <c r="OUB72" s="1063"/>
      <c r="OUC72" s="1063"/>
      <c r="OUD72" s="1063"/>
      <c r="OUE72" s="527"/>
      <c r="OUF72" s="1062"/>
      <c r="OUG72" s="1063"/>
      <c r="OUH72" s="1063"/>
      <c r="OUI72" s="1063"/>
      <c r="OUJ72" s="1063"/>
      <c r="OUK72" s="1063"/>
      <c r="OUL72" s="527"/>
      <c r="OUM72" s="1062"/>
      <c r="OUN72" s="1063"/>
      <c r="OUO72" s="1063"/>
      <c r="OUP72" s="1063"/>
      <c r="OUQ72" s="1063"/>
      <c r="OUR72" s="1063"/>
      <c r="OUS72" s="527"/>
      <c r="OUT72" s="1062"/>
      <c r="OUU72" s="1063"/>
      <c r="OUV72" s="1063"/>
      <c r="OUW72" s="1063"/>
      <c r="OUX72" s="1063"/>
      <c r="OUY72" s="1063"/>
      <c r="OUZ72" s="527"/>
      <c r="OVA72" s="1062"/>
      <c r="OVB72" s="1063"/>
      <c r="OVC72" s="1063"/>
      <c r="OVD72" s="1063"/>
      <c r="OVE72" s="1063"/>
      <c r="OVF72" s="1063"/>
      <c r="OVG72" s="527"/>
      <c r="OVH72" s="1062"/>
      <c r="OVI72" s="1063"/>
      <c r="OVJ72" s="1063"/>
      <c r="OVK72" s="1063"/>
      <c r="OVL72" s="1063"/>
      <c r="OVM72" s="1063"/>
      <c r="OVN72" s="527"/>
      <c r="OVO72" s="1062"/>
      <c r="OVP72" s="1063"/>
      <c r="OVQ72" s="1063"/>
      <c r="OVR72" s="1063"/>
      <c r="OVS72" s="1063"/>
      <c r="OVT72" s="1063"/>
      <c r="OVU72" s="527"/>
      <c r="OVV72" s="1062"/>
      <c r="OVW72" s="1063"/>
      <c r="OVX72" s="1063"/>
      <c r="OVY72" s="1063"/>
      <c r="OVZ72" s="1063"/>
      <c r="OWA72" s="1063"/>
      <c r="OWB72" s="527"/>
      <c r="OWC72" s="1062"/>
      <c r="OWD72" s="1063"/>
      <c r="OWE72" s="1063"/>
      <c r="OWF72" s="1063"/>
      <c r="OWG72" s="1063"/>
      <c r="OWH72" s="1063"/>
      <c r="OWI72" s="527"/>
      <c r="OWJ72" s="1062"/>
      <c r="OWK72" s="1063"/>
      <c r="OWL72" s="1063"/>
      <c r="OWM72" s="1063"/>
      <c r="OWN72" s="1063"/>
      <c r="OWO72" s="1063"/>
      <c r="OWP72" s="527"/>
      <c r="OWQ72" s="1062"/>
      <c r="OWR72" s="1063"/>
      <c r="OWS72" s="1063"/>
      <c r="OWT72" s="1063"/>
      <c r="OWU72" s="1063"/>
      <c r="OWV72" s="1063"/>
      <c r="OWW72" s="527"/>
      <c r="OWX72" s="1062"/>
      <c r="OWY72" s="1063"/>
      <c r="OWZ72" s="1063"/>
      <c r="OXA72" s="1063"/>
      <c r="OXB72" s="1063"/>
      <c r="OXC72" s="1063"/>
      <c r="OXD72" s="527"/>
      <c r="OXE72" s="1062"/>
      <c r="OXF72" s="1063"/>
      <c r="OXG72" s="1063"/>
      <c r="OXH72" s="1063"/>
      <c r="OXI72" s="1063"/>
      <c r="OXJ72" s="1063"/>
      <c r="OXK72" s="527"/>
      <c r="OXL72" s="1062"/>
      <c r="OXM72" s="1063"/>
      <c r="OXN72" s="1063"/>
      <c r="OXO72" s="1063"/>
      <c r="OXP72" s="1063"/>
      <c r="OXQ72" s="1063"/>
      <c r="OXR72" s="527"/>
      <c r="OXS72" s="1062"/>
      <c r="OXT72" s="1063"/>
      <c r="OXU72" s="1063"/>
      <c r="OXV72" s="1063"/>
      <c r="OXW72" s="1063"/>
      <c r="OXX72" s="1063"/>
      <c r="OXY72" s="527"/>
      <c r="OXZ72" s="1062"/>
      <c r="OYA72" s="1063"/>
      <c r="OYB72" s="1063"/>
      <c r="OYC72" s="1063"/>
      <c r="OYD72" s="1063"/>
      <c r="OYE72" s="1063"/>
      <c r="OYF72" s="527"/>
      <c r="OYG72" s="1062"/>
      <c r="OYH72" s="1063"/>
      <c r="OYI72" s="1063"/>
      <c r="OYJ72" s="1063"/>
      <c r="OYK72" s="1063"/>
      <c r="OYL72" s="1063"/>
      <c r="OYM72" s="527"/>
      <c r="OYN72" s="1062"/>
      <c r="OYO72" s="1063"/>
      <c r="OYP72" s="1063"/>
      <c r="OYQ72" s="1063"/>
      <c r="OYR72" s="1063"/>
      <c r="OYS72" s="1063"/>
      <c r="OYT72" s="527"/>
      <c r="OYU72" s="1062"/>
      <c r="OYV72" s="1063"/>
      <c r="OYW72" s="1063"/>
      <c r="OYX72" s="1063"/>
      <c r="OYY72" s="1063"/>
      <c r="OYZ72" s="1063"/>
      <c r="OZA72" s="527"/>
      <c r="OZB72" s="1062"/>
      <c r="OZC72" s="1063"/>
      <c r="OZD72" s="1063"/>
      <c r="OZE72" s="1063"/>
      <c r="OZF72" s="1063"/>
      <c r="OZG72" s="1063"/>
      <c r="OZH72" s="527"/>
      <c r="OZI72" s="1062"/>
      <c r="OZJ72" s="1063"/>
      <c r="OZK72" s="1063"/>
      <c r="OZL72" s="1063"/>
      <c r="OZM72" s="1063"/>
      <c r="OZN72" s="1063"/>
      <c r="OZO72" s="527"/>
      <c r="OZP72" s="1062"/>
      <c r="OZQ72" s="1063"/>
      <c r="OZR72" s="1063"/>
      <c r="OZS72" s="1063"/>
      <c r="OZT72" s="1063"/>
      <c r="OZU72" s="1063"/>
      <c r="OZV72" s="527"/>
      <c r="OZW72" s="1062"/>
      <c r="OZX72" s="1063"/>
      <c r="OZY72" s="1063"/>
      <c r="OZZ72" s="1063"/>
      <c r="PAA72" s="1063"/>
      <c r="PAB72" s="1063"/>
      <c r="PAC72" s="527"/>
      <c r="PAD72" s="1062"/>
      <c r="PAE72" s="1063"/>
      <c r="PAF72" s="1063"/>
      <c r="PAG72" s="1063"/>
      <c r="PAH72" s="1063"/>
      <c r="PAI72" s="1063"/>
      <c r="PAJ72" s="527"/>
      <c r="PAK72" s="1062"/>
      <c r="PAL72" s="1063"/>
      <c r="PAM72" s="1063"/>
      <c r="PAN72" s="1063"/>
      <c r="PAO72" s="1063"/>
      <c r="PAP72" s="1063"/>
      <c r="PAQ72" s="527"/>
      <c r="PAR72" s="1062"/>
      <c r="PAS72" s="1063"/>
      <c r="PAT72" s="1063"/>
      <c r="PAU72" s="1063"/>
      <c r="PAV72" s="1063"/>
      <c r="PAW72" s="1063"/>
      <c r="PAX72" s="527"/>
      <c r="PAY72" s="1062"/>
      <c r="PAZ72" s="1063"/>
      <c r="PBA72" s="1063"/>
      <c r="PBB72" s="1063"/>
      <c r="PBC72" s="1063"/>
      <c r="PBD72" s="1063"/>
      <c r="PBE72" s="527"/>
      <c r="PBF72" s="1062"/>
      <c r="PBG72" s="1063"/>
      <c r="PBH72" s="1063"/>
      <c r="PBI72" s="1063"/>
      <c r="PBJ72" s="1063"/>
      <c r="PBK72" s="1063"/>
      <c r="PBL72" s="527"/>
      <c r="PBM72" s="1062"/>
      <c r="PBN72" s="1063"/>
      <c r="PBO72" s="1063"/>
      <c r="PBP72" s="1063"/>
      <c r="PBQ72" s="1063"/>
      <c r="PBR72" s="1063"/>
      <c r="PBS72" s="527"/>
      <c r="PBT72" s="1062"/>
      <c r="PBU72" s="1063"/>
      <c r="PBV72" s="1063"/>
      <c r="PBW72" s="1063"/>
      <c r="PBX72" s="1063"/>
      <c r="PBY72" s="1063"/>
      <c r="PBZ72" s="527"/>
      <c r="PCA72" s="1062"/>
      <c r="PCB72" s="1063"/>
      <c r="PCC72" s="1063"/>
      <c r="PCD72" s="1063"/>
      <c r="PCE72" s="1063"/>
      <c r="PCF72" s="1063"/>
      <c r="PCG72" s="527"/>
      <c r="PCH72" s="1062"/>
      <c r="PCI72" s="1063"/>
      <c r="PCJ72" s="1063"/>
      <c r="PCK72" s="1063"/>
      <c r="PCL72" s="1063"/>
      <c r="PCM72" s="1063"/>
      <c r="PCN72" s="527"/>
      <c r="PCO72" s="1062"/>
      <c r="PCP72" s="1063"/>
      <c r="PCQ72" s="1063"/>
      <c r="PCR72" s="1063"/>
      <c r="PCS72" s="1063"/>
      <c r="PCT72" s="1063"/>
      <c r="PCU72" s="527"/>
      <c r="PCV72" s="1062"/>
      <c r="PCW72" s="1063"/>
      <c r="PCX72" s="1063"/>
      <c r="PCY72" s="1063"/>
      <c r="PCZ72" s="1063"/>
      <c r="PDA72" s="1063"/>
      <c r="PDB72" s="527"/>
      <c r="PDC72" s="1062"/>
      <c r="PDD72" s="1063"/>
      <c r="PDE72" s="1063"/>
      <c r="PDF72" s="1063"/>
      <c r="PDG72" s="1063"/>
      <c r="PDH72" s="1063"/>
      <c r="PDI72" s="527"/>
      <c r="PDJ72" s="1062"/>
      <c r="PDK72" s="1063"/>
      <c r="PDL72" s="1063"/>
      <c r="PDM72" s="1063"/>
      <c r="PDN72" s="1063"/>
      <c r="PDO72" s="1063"/>
      <c r="PDP72" s="527"/>
      <c r="PDQ72" s="1062"/>
      <c r="PDR72" s="1063"/>
      <c r="PDS72" s="1063"/>
      <c r="PDT72" s="1063"/>
      <c r="PDU72" s="1063"/>
      <c r="PDV72" s="1063"/>
      <c r="PDW72" s="527"/>
      <c r="PDX72" s="1062"/>
      <c r="PDY72" s="1063"/>
      <c r="PDZ72" s="1063"/>
      <c r="PEA72" s="1063"/>
      <c r="PEB72" s="1063"/>
      <c r="PEC72" s="1063"/>
      <c r="PED72" s="527"/>
      <c r="PEE72" s="1062"/>
      <c r="PEF72" s="1063"/>
      <c r="PEG72" s="1063"/>
      <c r="PEH72" s="1063"/>
      <c r="PEI72" s="1063"/>
      <c r="PEJ72" s="1063"/>
      <c r="PEK72" s="527"/>
      <c r="PEL72" s="1062"/>
      <c r="PEM72" s="1063"/>
      <c r="PEN72" s="1063"/>
      <c r="PEO72" s="1063"/>
      <c r="PEP72" s="1063"/>
      <c r="PEQ72" s="1063"/>
      <c r="PER72" s="527"/>
      <c r="PES72" s="1062"/>
      <c r="PET72" s="1063"/>
      <c r="PEU72" s="1063"/>
      <c r="PEV72" s="1063"/>
      <c r="PEW72" s="1063"/>
      <c r="PEX72" s="1063"/>
      <c r="PEY72" s="527"/>
      <c r="PEZ72" s="1062"/>
      <c r="PFA72" s="1063"/>
      <c r="PFB72" s="1063"/>
      <c r="PFC72" s="1063"/>
      <c r="PFD72" s="1063"/>
      <c r="PFE72" s="1063"/>
      <c r="PFF72" s="527"/>
      <c r="PFG72" s="1062"/>
      <c r="PFH72" s="1063"/>
      <c r="PFI72" s="1063"/>
      <c r="PFJ72" s="1063"/>
      <c r="PFK72" s="1063"/>
      <c r="PFL72" s="1063"/>
      <c r="PFM72" s="527"/>
      <c r="PFN72" s="1062"/>
      <c r="PFO72" s="1063"/>
      <c r="PFP72" s="1063"/>
      <c r="PFQ72" s="1063"/>
      <c r="PFR72" s="1063"/>
      <c r="PFS72" s="1063"/>
      <c r="PFT72" s="527"/>
      <c r="PFU72" s="1062"/>
      <c r="PFV72" s="1063"/>
      <c r="PFW72" s="1063"/>
      <c r="PFX72" s="1063"/>
      <c r="PFY72" s="1063"/>
      <c r="PFZ72" s="1063"/>
      <c r="PGA72" s="527"/>
      <c r="PGB72" s="1062"/>
      <c r="PGC72" s="1063"/>
      <c r="PGD72" s="1063"/>
      <c r="PGE72" s="1063"/>
      <c r="PGF72" s="1063"/>
      <c r="PGG72" s="1063"/>
      <c r="PGH72" s="527"/>
      <c r="PGI72" s="1062"/>
      <c r="PGJ72" s="1063"/>
      <c r="PGK72" s="1063"/>
      <c r="PGL72" s="1063"/>
      <c r="PGM72" s="1063"/>
      <c r="PGN72" s="1063"/>
      <c r="PGO72" s="527"/>
      <c r="PGP72" s="1062"/>
      <c r="PGQ72" s="1063"/>
      <c r="PGR72" s="1063"/>
      <c r="PGS72" s="1063"/>
      <c r="PGT72" s="1063"/>
      <c r="PGU72" s="1063"/>
      <c r="PGV72" s="527"/>
      <c r="PGW72" s="1062"/>
      <c r="PGX72" s="1063"/>
      <c r="PGY72" s="1063"/>
      <c r="PGZ72" s="1063"/>
      <c r="PHA72" s="1063"/>
      <c r="PHB72" s="1063"/>
      <c r="PHC72" s="527"/>
      <c r="PHD72" s="1062"/>
      <c r="PHE72" s="1063"/>
      <c r="PHF72" s="1063"/>
      <c r="PHG72" s="1063"/>
      <c r="PHH72" s="1063"/>
      <c r="PHI72" s="1063"/>
      <c r="PHJ72" s="527"/>
      <c r="PHK72" s="1062"/>
      <c r="PHL72" s="1063"/>
      <c r="PHM72" s="1063"/>
      <c r="PHN72" s="1063"/>
      <c r="PHO72" s="1063"/>
      <c r="PHP72" s="1063"/>
      <c r="PHQ72" s="527"/>
      <c r="PHR72" s="1062"/>
      <c r="PHS72" s="1063"/>
      <c r="PHT72" s="1063"/>
      <c r="PHU72" s="1063"/>
      <c r="PHV72" s="1063"/>
      <c r="PHW72" s="1063"/>
      <c r="PHX72" s="527"/>
      <c r="PHY72" s="1062"/>
      <c r="PHZ72" s="1063"/>
      <c r="PIA72" s="1063"/>
      <c r="PIB72" s="1063"/>
      <c r="PIC72" s="1063"/>
      <c r="PID72" s="1063"/>
      <c r="PIE72" s="527"/>
      <c r="PIF72" s="1062"/>
      <c r="PIG72" s="1063"/>
      <c r="PIH72" s="1063"/>
      <c r="PII72" s="1063"/>
      <c r="PIJ72" s="1063"/>
      <c r="PIK72" s="1063"/>
      <c r="PIL72" s="527"/>
      <c r="PIM72" s="1062"/>
      <c r="PIN72" s="1063"/>
      <c r="PIO72" s="1063"/>
      <c r="PIP72" s="1063"/>
      <c r="PIQ72" s="1063"/>
      <c r="PIR72" s="1063"/>
      <c r="PIS72" s="527"/>
      <c r="PIT72" s="1062"/>
      <c r="PIU72" s="1063"/>
      <c r="PIV72" s="1063"/>
      <c r="PIW72" s="1063"/>
      <c r="PIX72" s="1063"/>
      <c r="PIY72" s="1063"/>
      <c r="PIZ72" s="527"/>
      <c r="PJA72" s="1062"/>
      <c r="PJB72" s="1063"/>
      <c r="PJC72" s="1063"/>
      <c r="PJD72" s="1063"/>
      <c r="PJE72" s="1063"/>
      <c r="PJF72" s="1063"/>
      <c r="PJG72" s="527"/>
      <c r="PJH72" s="1062"/>
      <c r="PJI72" s="1063"/>
      <c r="PJJ72" s="1063"/>
      <c r="PJK72" s="1063"/>
      <c r="PJL72" s="1063"/>
      <c r="PJM72" s="1063"/>
      <c r="PJN72" s="527"/>
      <c r="PJO72" s="1062"/>
      <c r="PJP72" s="1063"/>
      <c r="PJQ72" s="1063"/>
      <c r="PJR72" s="1063"/>
      <c r="PJS72" s="1063"/>
      <c r="PJT72" s="1063"/>
      <c r="PJU72" s="527"/>
      <c r="PJV72" s="1062"/>
      <c r="PJW72" s="1063"/>
      <c r="PJX72" s="1063"/>
      <c r="PJY72" s="1063"/>
      <c r="PJZ72" s="1063"/>
      <c r="PKA72" s="1063"/>
      <c r="PKB72" s="527"/>
      <c r="PKC72" s="1062"/>
      <c r="PKD72" s="1063"/>
      <c r="PKE72" s="1063"/>
      <c r="PKF72" s="1063"/>
      <c r="PKG72" s="1063"/>
      <c r="PKH72" s="1063"/>
      <c r="PKI72" s="527"/>
      <c r="PKJ72" s="1062"/>
      <c r="PKK72" s="1063"/>
      <c r="PKL72" s="1063"/>
      <c r="PKM72" s="1063"/>
      <c r="PKN72" s="1063"/>
      <c r="PKO72" s="1063"/>
      <c r="PKP72" s="527"/>
      <c r="PKQ72" s="1062"/>
      <c r="PKR72" s="1063"/>
      <c r="PKS72" s="1063"/>
      <c r="PKT72" s="1063"/>
      <c r="PKU72" s="1063"/>
      <c r="PKV72" s="1063"/>
      <c r="PKW72" s="527"/>
      <c r="PKX72" s="1062"/>
      <c r="PKY72" s="1063"/>
      <c r="PKZ72" s="1063"/>
      <c r="PLA72" s="1063"/>
      <c r="PLB72" s="1063"/>
      <c r="PLC72" s="1063"/>
      <c r="PLD72" s="527"/>
      <c r="PLE72" s="1062"/>
      <c r="PLF72" s="1063"/>
      <c r="PLG72" s="1063"/>
      <c r="PLH72" s="1063"/>
      <c r="PLI72" s="1063"/>
      <c r="PLJ72" s="1063"/>
      <c r="PLK72" s="527"/>
      <c r="PLL72" s="1062"/>
      <c r="PLM72" s="1063"/>
      <c r="PLN72" s="1063"/>
      <c r="PLO72" s="1063"/>
      <c r="PLP72" s="1063"/>
      <c r="PLQ72" s="1063"/>
      <c r="PLR72" s="527"/>
      <c r="PLS72" s="1062"/>
      <c r="PLT72" s="1063"/>
      <c r="PLU72" s="1063"/>
      <c r="PLV72" s="1063"/>
      <c r="PLW72" s="1063"/>
      <c r="PLX72" s="1063"/>
      <c r="PLY72" s="527"/>
      <c r="PLZ72" s="1062"/>
      <c r="PMA72" s="1063"/>
      <c r="PMB72" s="1063"/>
      <c r="PMC72" s="1063"/>
      <c r="PMD72" s="1063"/>
      <c r="PME72" s="1063"/>
      <c r="PMF72" s="527"/>
      <c r="PMG72" s="1062"/>
      <c r="PMH72" s="1063"/>
      <c r="PMI72" s="1063"/>
      <c r="PMJ72" s="1063"/>
      <c r="PMK72" s="1063"/>
      <c r="PML72" s="1063"/>
      <c r="PMM72" s="527"/>
      <c r="PMN72" s="1062"/>
      <c r="PMO72" s="1063"/>
      <c r="PMP72" s="1063"/>
      <c r="PMQ72" s="1063"/>
      <c r="PMR72" s="1063"/>
      <c r="PMS72" s="1063"/>
      <c r="PMT72" s="527"/>
      <c r="PMU72" s="1062"/>
      <c r="PMV72" s="1063"/>
      <c r="PMW72" s="1063"/>
      <c r="PMX72" s="1063"/>
      <c r="PMY72" s="1063"/>
      <c r="PMZ72" s="1063"/>
      <c r="PNA72" s="527"/>
      <c r="PNB72" s="1062"/>
      <c r="PNC72" s="1063"/>
      <c r="PND72" s="1063"/>
      <c r="PNE72" s="1063"/>
      <c r="PNF72" s="1063"/>
      <c r="PNG72" s="1063"/>
      <c r="PNH72" s="527"/>
      <c r="PNI72" s="1062"/>
      <c r="PNJ72" s="1063"/>
      <c r="PNK72" s="1063"/>
      <c r="PNL72" s="1063"/>
      <c r="PNM72" s="1063"/>
      <c r="PNN72" s="1063"/>
      <c r="PNO72" s="527"/>
      <c r="PNP72" s="1062"/>
      <c r="PNQ72" s="1063"/>
      <c r="PNR72" s="1063"/>
      <c r="PNS72" s="1063"/>
      <c r="PNT72" s="1063"/>
      <c r="PNU72" s="1063"/>
      <c r="PNV72" s="527"/>
      <c r="PNW72" s="1062"/>
      <c r="PNX72" s="1063"/>
      <c r="PNY72" s="1063"/>
      <c r="PNZ72" s="1063"/>
      <c r="POA72" s="1063"/>
      <c r="POB72" s="1063"/>
      <c r="POC72" s="527"/>
      <c r="POD72" s="1062"/>
      <c r="POE72" s="1063"/>
      <c r="POF72" s="1063"/>
      <c r="POG72" s="1063"/>
      <c r="POH72" s="1063"/>
      <c r="POI72" s="1063"/>
      <c r="POJ72" s="527"/>
      <c r="POK72" s="1062"/>
      <c r="POL72" s="1063"/>
      <c r="POM72" s="1063"/>
      <c r="PON72" s="1063"/>
      <c r="POO72" s="1063"/>
      <c r="POP72" s="1063"/>
      <c r="POQ72" s="527"/>
      <c r="POR72" s="1062"/>
      <c r="POS72" s="1063"/>
      <c r="POT72" s="1063"/>
      <c r="POU72" s="1063"/>
      <c r="POV72" s="1063"/>
      <c r="POW72" s="1063"/>
      <c r="POX72" s="527"/>
      <c r="POY72" s="1062"/>
      <c r="POZ72" s="1063"/>
      <c r="PPA72" s="1063"/>
      <c r="PPB72" s="1063"/>
      <c r="PPC72" s="1063"/>
      <c r="PPD72" s="1063"/>
      <c r="PPE72" s="527"/>
      <c r="PPF72" s="1062"/>
      <c r="PPG72" s="1063"/>
      <c r="PPH72" s="1063"/>
      <c r="PPI72" s="1063"/>
      <c r="PPJ72" s="1063"/>
      <c r="PPK72" s="1063"/>
      <c r="PPL72" s="527"/>
      <c r="PPM72" s="1062"/>
      <c r="PPN72" s="1063"/>
      <c r="PPO72" s="1063"/>
      <c r="PPP72" s="1063"/>
      <c r="PPQ72" s="1063"/>
      <c r="PPR72" s="1063"/>
      <c r="PPS72" s="527"/>
      <c r="PPT72" s="1062"/>
      <c r="PPU72" s="1063"/>
      <c r="PPV72" s="1063"/>
      <c r="PPW72" s="1063"/>
      <c r="PPX72" s="1063"/>
      <c r="PPY72" s="1063"/>
      <c r="PPZ72" s="527"/>
      <c r="PQA72" s="1062"/>
      <c r="PQB72" s="1063"/>
      <c r="PQC72" s="1063"/>
      <c r="PQD72" s="1063"/>
      <c r="PQE72" s="1063"/>
      <c r="PQF72" s="1063"/>
      <c r="PQG72" s="527"/>
      <c r="PQH72" s="1062"/>
      <c r="PQI72" s="1063"/>
      <c r="PQJ72" s="1063"/>
      <c r="PQK72" s="1063"/>
      <c r="PQL72" s="1063"/>
      <c r="PQM72" s="1063"/>
      <c r="PQN72" s="527"/>
      <c r="PQO72" s="1062"/>
      <c r="PQP72" s="1063"/>
      <c r="PQQ72" s="1063"/>
      <c r="PQR72" s="1063"/>
      <c r="PQS72" s="1063"/>
      <c r="PQT72" s="1063"/>
      <c r="PQU72" s="527"/>
      <c r="PQV72" s="1062"/>
      <c r="PQW72" s="1063"/>
      <c r="PQX72" s="1063"/>
      <c r="PQY72" s="1063"/>
      <c r="PQZ72" s="1063"/>
      <c r="PRA72" s="1063"/>
      <c r="PRB72" s="527"/>
      <c r="PRC72" s="1062"/>
      <c r="PRD72" s="1063"/>
      <c r="PRE72" s="1063"/>
      <c r="PRF72" s="1063"/>
      <c r="PRG72" s="1063"/>
      <c r="PRH72" s="1063"/>
      <c r="PRI72" s="527"/>
      <c r="PRJ72" s="1062"/>
      <c r="PRK72" s="1063"/>
      <c r="PRL72" s="1063"/>
      <c r="PRM72" s="1063"/>
      <c r="PRN72" s="1063"/>
      <c r="PRO72" s="1063"/>
      <c r="PRP72" s="527"/>
      <c r="PRQ72" s="1062"/>
      <c r="PRR72" s="1063"/>
      <c r="PRS72" s="1063"/>
      <c r="PRT72" s="1063"/>
      <c r="PRU72" s="1063"/>
      <c r="PRV72" s="1063"/>
      <c r="PRW72" s="527"/>
      <c r="PRX72" s="1062"/>
      <c r="PRY72" s="1063"/>
      <c r="PRZ72" s="1063"/>
      <c r="PSA72" s="1063"/>
      <c r="PSB72" s="1063"/>
      <c r="PSC72" s="1063"/>
      <c r="PSD72" s="527"/>
      <c r="PSE72" s="1062"/>
      <c r="PSF72" s="1063"/>
      <c r="PSG72" s="1063"/>
      <c r="PSH72" s="1063"/>
      <c r="PSI72" s="1063"/>
      <c r="PSJ72" s="1063"/>
      <c r="PSK72" s="527"/>
      <c r="PSL72" s="1062"/>
      <c r="PSM72" s="1063"/>
      <c r="PSN72" s="1063"/>
      <c r="PSO72" s="1063"/>
      <c r="PSP72" s="1063"/>
      <c r="PSQ72" s="1063"/>
      <c r="PSR72" s="527"/>
      <c r="PSS72" s="1062"/>
      <c r="PST72" s="1063"/>
      <c r="PSU72" s="1063"/>
      <c r="PSV72" s="1063"/>
      <c r="PSW72" s="1063"/>
      <c r="PSX72" s="1063"/>
      <c r="PSY72" s="527"/>
      <c r="PSZ72" s="1062"/>
      <c r="PTA72" s="1063"/>
      <c r="PTB72" s="1063"/>
      <c r="PTC72" s="1063"/>
      <c r="PTD72" s="1063"/>
      <c r="PTE72" s="1063"/>
      <c r="PTF72" s="527"/>
      <c r="PTG72" s="1062"/>
      <c r="PTH72" s="1063"/>
      <c r="PTI72" s="1063"/>
      <c r="PTJ72" s="1063"/>
      <c r="PTK72" s="1063"/>
      <c r="PTL72" s="1063"/>
      <c r="PTM72" s="527"/>
      <c r="PTN72" s="1062"/>
      <c r="PTO72" s="1063"/>
      <c r="PTP72" s="1063"/>
      <c r="PTQ72" s="1063"/>
      <c r="PTR72" s="1063"/>
      <c r="PTS72" s="1063"/>
      <c r="PTT72" s="527"/>
      <c r="PTU72" s="1062"/>
      <c r="PTV72" s="1063"/>
      <c r="PTW72" s="1063"/>
      <c r="PTX72" s="1063"/>
      <c r="PTY72" s="1063"/>
      <c r="PTZ72" s="1063"/>
      <c r="PUA72" s="527"/>
      <c r="PUB72" s="1062"/>
      <c r="PUC72" s="1063"/>
      <c r="PUD72" s="1063"/>
      <c r="PUE72" s="1063"/>
      <c r="PUF72" s="1063"/>
      <c r="PUG72" s="1063"/>
      <c r="PUH72" s="527"/>
      <c r="PUI72" s="1062"/>
      <c r="PUJ72" s="1063"/>
      <c r="PUK72" s="1063"/>
      <c r="PUL72" s="1063"/>
      <c r="PUM72" s="1063"/>
      <c r="PUN72" s="1063"/>
      <c r="PUO72" s="527"/>
      <c r="PUP72" s="1062"/>
      <c r="PUQ72" s="1063"/>
      <c r="PUR72" s="1063"/>
      <c r="PUS72" s="1063"/>
      <c r="PUT72" s="1063"/>
      <c r="PUU72" s="1063"/>
      <c r="PUV72" s="527"/>
      <c r="PUW72" s="1062"/>
      <c r="PUX72" s="1063"/>
      <c r="PUY72" s="1063"/>
      <c r="PUZ72" s="1063"/>
      <c r="PVA72" s="1063"/>
      <c r="PVB72" s="1063"/>
      <c r="PVC72" s="527"/>
      <c r="PVD72" s="1062"/>
      <c r="PVE72" s="1063"/>
      <c r="PVF72" s="1063"/>
      <c r="PVG72" s="1063"/>
      <c r="PVH72" s="1063"/>
      <c r="PVI72" s="1063"/>
      <c r="PVJ72" s="527"/>
      <c r="PVK72" s="1062"/>
      <c r="PVL72" s="1063"/>
      <c r="PVM72" s="1063"/>
      <c r="PVN72" s="1063"/>
      <c r="PVO72" s="1063"/>
      <c r="PVP72" s="1063"/>
      <c r="PVQ72" s="527"/>
      <c r="PVR72" s="1062"/>
      <c r="PVS72" s="1063"/>
      <c r="PVT72" s="1063"/>
      <c r="PVU72" s="1063"/>
      <c r="PVV72" s="1063"/>
      <c r="PVW72" s="1063"/>
      <c r="PVX72" s="527"/>
      <c r="PVY72" s="1062"/>
      <c r="PVZ72" s="1063"/>
      <c r="PWA72" s="1063"/>
      <c r="PWB72" s="1063"/>
      <c r="PWC72" s="1063"/>
      <c r="PWD72" s="1063"/>
      <c r="PWE72" s="527"/>
      <c r="PWF72" s="1062"/>
      <c r="PWG72" s="1063"/>
      <c r="PWH72" s="1063"/>
      <c r="PWI72" s="1063"/>
      <c r="PWJ72" s="1063"/>
      <c r="PWK72" s="1063"/>
      <c r="PWL72" s="527"/>
      <c r="PWM72" s="1062"/>
      <c r="PWN72" s="1063"/>
      <c r="PWO72" s="1063"/>
      <c r="PWP72" s="1063"/>
      <c r="PWQ72" s="1063"/>
      <c r="PWR72" s="1063"/>
      <c r="PWS72" s="527"/>
      <c r="PWT72" s="1062"/>
      <c r="PWU72" s="1063"/>
      <c r="PWV72" s="1063"/>
      <c r="PWW72" s="1063"/>
      <c r="PWX72" s="1063"/>
      <c r="PWY72" s="1063"/>
      <c r="PWZ72" s="527"/>
      <c r="PXA72" s="1062"/>
      <c r="PXB72" s="1063"/>
      <c r="PXC72" s="1063"/>
      <c r="PXD72" s="1063"/>
      <c r="PXE72" s="1063"/>
      <c r="PXF72" s="1063"/>
      <c r="PXG72" s="527"/>
      <c r="PXH72" s="1062"/>
      <c r="PXI72" s="1063"/>
      <c r="PXJ72" s="1063"/>
      <c r="PXK72" s="1063"/>
      <c r="PXL72" s="1063"/>
      <c r="PXM72" s="1063"/>
      <c r="PXN72" s="527"/>
      <c r="PXO72" s="1062"/>
      <c r="PXP72" s="1063"/>
      <c r="PXQ72" s="1063"/>
      <c r="PXR72" s="1063"/>
      <c r="PXS72" s="1063"/>
      <c r="PXT72" s="1063"/>
      <c r="PXU72" s="527"/>
      <c r="PXV72" s="1062"/>
      <c r="PXW72" s="1063"/>
      <c r="PXX72" s="1063"/>
      <c r="PXY72" s="1063"/>
      <c r="PXZ72" s="1063"/>
      <c r="PYA72" s="1063"/>
      <c r="PYB72" s="527"/>
      <c r="PYC72" s="1062"/>
      <c r="PYD72" s="1063"/>
      <c r="PYE72" s="1063"/>
      <c r="PYF72" s="1063"/>
      <c r="PYG72" s="1063"/>
      <c r="PYH72" s="1063"/>
      <c r="PYI72" s="527"/>
      <c r="PYJ72" s="1062"/>
      <c r="PYK72" s="1063"/>
      <c r="PYL72" s="1063"/>
      <c r="PYM72" s="1063"/>
      <c r="PYN72" s="1063"/>
      <c r="PYO72" s="1063"/>
      <c r="PYP72" s="527"/>
      <c r="PYQ72" s="1062"/>
      <c r="PYR72" s="1063"/>
      <c r="PYS72" s="1063"/>
      <c r="PYT72" s="1063"/>
      <c r="PYU72" s="1063"/>
      <c r="PYV72" s="1063"/>
      <c r="PYW72" s="527"/>
      <c r="PYX72" s="1062"/>
      <c r="PYY72" s="1063"/>
      <c r="PYZ72" s="1063"/>
      <c r="PZA72" s="1063"/>
      <c r="PZB72" s="1063"/>
      <c r="PZC72" s="1063"/>
      <c r="PZD72" s="527"/>
      <c r="PZE72" s="1062"/>
      <c r="PZF72" s="1063"/>
      <c r="PZG72" s="1063"/>
      <c r="PZH72" s="1063"/>
      <c r="PZI72" s="1063"/>
      <c r="PZJ72" s="1063"/>
      <c r="PZK72" s="527"/>
      <c r="PZL72" s="1062"/>
      <c r="PZM72" s="1063"/>
      <c r="PZN72" s="1063"/>
      <c r="PZO72" s="1063"/>
      <c r="PZP72" s="1063"/>
      <c r="PZQ72" s="1063"/>
      <c r="PZR72" s="527"/>
      <c r="PZS72" s="1062"/>
      <c r="PZT72" s="1063"/>
      <c r="PZU72" s="1063"/>
      <c r="PZV72" s="1063"/>
      <c r="PZW72" s="1063"/>
      <c r="PZX72" s="1063"/>
      <c r="PZY72" s="527"/>
      <c r="PZZ72" s="1062"/>
      <c r="QAA72" s="1063"/>
      <c r="QAB72" s="1063"/>
      <c r="QAC72" s="1063"/>
      <c r="QAD72" s="1063"/>
      <c r="QAE72" s="1063"/>
      <c r="QAF72" s="527"/>
      <c r="QAG72" s="1062"/>
      <c r="QAH72" s="1063"/>
      <c r="QAI72" s="1063"/>
      <c r="QAJ72" s="1063"/>
      <c r="QAK72" s="1063"/>
      <c r="QAL72" s="1063"/>
      <c r="QAM72" s="527"/>
      <c r="QAN72" s="1062"/>
      <c r="QAO72" s="1063"/>
      <c r="QAP72" s="1063"/>
      <c r="QAQ72" s="1063"/>
      <c r="QAR72" s="1063"/>
      <c r="QAS72" s="1063"/>
      <c r="QAT72" s="527"/>
      <c r="QAU72" s="1062"/>
      <c r="QAV72" s="1063"/>
      <c r="QAW72" s="1063"/>
      <c r="QAX72" s="1063"/>
      <c r="QAY72" s="1063"/>
      <c r="QAZ72" s="1063"/>
      <c r="QBA72" s="527"/>
      <c r="QBB72" s="1062"/>
      <c r="QBC72" s="1063"/>
      <c r="QBD72" s="1063"/>
      <c r="QBE72" s="1063"/>
      <c r="QBF72" s="1063"/>
      <c r="QBG72" s="1063"/>
      <c r="QBH72" s="527"/>
      <c r="QBI72" s="1062"/>
      <c r="QBJ72" s="1063"/>
      <c r="QBK72" s="1063"/>
      <c r="QBL72" s="1063"/>
      <c r="QBM72" s="1063"/>
      <c r="QBN72" s="1063"/>
      <c r="QBO72" s="527"/>
      <c r="QBP72" s="1062"/>
      <c r="QBQ72" s="1063"/>
      <c r="QBR72" s="1063"/>
      <c r="QBS72" s="1063"/>
      <c r="QBT72" s="1063"/>
      <c r="QBU72" s="1063"/>
      <c r="QBV72" s="527"/>
      <c r="QBW72" s="1062"/>
      <c r="QBX72" s="1063"/>
      <c r="QBY72" s="1063"/>
      <c r="QBZ72" s="1063"/>
      <c r="QCA72" s="1063"/>
      <c r="QCB72" s="1063"/>
      <c r="QCC72" s="527"/>
      <c r="QCD72" s="1062"/>
      <c r="QCE72" s="1063"/>
      <c r="QCF72" s="1063"/>
      <c r="QCG72" s="1063"/>
      <c r="QCH72" s="1063"/>
      <c r="QCI72" s="1063"/>
      <c r="QCJ72" s="527"/>
      <c r="QCK72" s="1062"/>
      <c r="QCL72" s="1063"/>
      <c r="QCM72" s="1063"/>
      <c r="QCN72" s="1063"/>
      <c r="QCO72" s="1063"/>
      <c r="QCP72" s="1063"/>
      <c r="QCQ72" s="527"/>
      <c r="QCR72" s="1062"/>
      <c r="QCS72" s="1063"/>
      <c r="QCT72" s="1063"/>
      <c r="QCU72" s="1063"/>
      <c r="QCV72" s="1063"/>
      <c r="QCW72" s="1063"/>
      <c r="QCX72" s="527"/>
      <c r="QCY72" s="1062"/>
      <c r="QCZ72" s="1063"/>
      <c r="QDA72" s="1063"/>
      <c r="QDB72" s="1063"/>
      <c r="QDC72" s="1063"/>
      <c r="QDD72" s="1063"/>
      <c r="QDE72" s="527"/>
      <c r="QDF72" s="1062"/>
      <c r="QDG72" s="1063"/>
      <c r="QDH72" s="1063"/>
      <c r="QDI72" s="1063"/>
      <c r="QDJ72" s="1063"/>
      <c r="QDK72" s="1063"/>
      <c r="QDL72" s="527"/>
      <c r="QDM72" s="1062"/>
      <c r="QDN72" s="1063"/>
      <c r="QDO72" s="1063"/>
      <c r="QDP72" s="1063"/>
      <c r="QDQ72" s="1063"/>
      <c r="QDR72" s="1063"/>
      <c r="QDS72" s="527"/>
      <c r="QDT72" s="1062"/>
      <c r="QDU72" s="1063"/>
      <c r="QDV72" s="1063"/>
      <c r="QDW72" s="1063"/>
      <c r="QDX72" s="1063"/>
      <c r="QDY72" s="1063"/>
      <c r="QDZ72" s="527"/>
      <c r="QEA72" s="1062"/>
      <c r="QEB72" s="1063"/>
      <c r="QEC72" s="1063"/>
      <c r="QED72" s="1063"/>
      <c r="QEE72" s="1063"/>
      <c r="QEF72" s="1063"/>
      <c r="QEG72" s="527"/>
      <c r="QEH72" s="1062"/>
      <c r="QEI72" s="1063"/>
      <c r="QEJ72" s="1063"/>
      <c r="QEK72" s="1063"/>
      <c r="QEL72" s="1063"/>
      <c r="QEM72" s="1063"/>
      <c r="QEN72" s="527"/>
      <c r="QEO72" s="1062"/>
      <c r="QEP72" s="1063"/>
      <c r="QEQ72" s="1063"/>
      <c r="QER72" s="1063"/>
      <c r="QES72" s="1063"/>
      <c r="QET72" s="1063"/>
      <c r="QEU72" s="527"/>
      <c r="QEV72" s="1062"/>
      <c r="QEW72" s="1063"/>
      <c r="QEX72" s="1063"/>
      <c r="QEY72" s="1063"/>
      <c r="QEZ72" s="1063"/>
      <c r="QFA72" s="1063"/>
      <c r="QFB72" s="527"/>
      <c r="QFC72" s="1062"/>
      <c r="QFD72" s="1063"/>
      <c r="QFE72" s="1063"/>
      <c r="QFF72" s="1063"/>
      <c r="QFG72" s="1063"/>
      <c r="QFH72" s="1063"/>
      <c r="QFI72" s="527"/>
      <c r="QFJ72" s="1062"/>
      <c r="QFK72" s="1063"/>
      <c r="QFL72" s="1063"/>
      <c r="QFM72" s="1063"/>
      <c r="QFN72" s="1063"/>
      <c r="QFO72" s="1063"/>
      <c r="QFP72" s="527"/>
      <c r="QFQ72" s="1062"/>
      <c r="QFR72" s="1063"/>
      <c r="QFS72" s="1063"/>
      <c r="QFT72" s="1063"/>
      <c r="QFU72" s="1063"/>
      <c r="QFV72" s="1063"/>
      <c r="QFW72" s="527"/>
      <c r="QFX72" s="1062"/>
      <c r="QFY72" s="1063"/>
      <c r="QFZ72" s="1063"/>
      <c r="QGA72" s="1063"/>
      <c r="QGB72" s="1063"/>
      <c r="QGC72" s="1063"/>
      <c r="QGD72" s="527"/>
      <c r="QGE72" s="1062"/>
      <c r="QGF72" s="1063"/>
      <c r="QGG72" s="1063"/>
      <c r="QGH72" s="1063"/>
      <c r="QGI72" s="1063"/>
      <c r="QGJ72" s="1063"/>
      <c r="QGK72" s="527"/>
      <c r="QGL72" s="1062"/>
      <c r="QGM72" s="1063"/>
      <c r="QGN72" s="1063"/>
      <c r="QGO72" s="1063"/>
      <c r="QGP72" s="1063"/>
      <c r="QGQ72" s="1063"/>
      <c r="QGR72" s="527"/>
      <c r="QGS72" s="1062"/>
      <c r="QGT72" s="1063"/>
      <c r="QGU72" s="1063"/>
      <c r="QGV72" s="1063"/>
      <c r="QGW72" s="1063"/>
      <c r="QGX72" s="1063"/>
      <c r="QGY72" s="527"/>
      <c r="QGZ72" s="1062"/>
      <c r="QHA72" s="1063"/>
      <c r="QHB72" s="1063"/>
      <c r="QHC72" s="1063"/>
      <c r="QHD72" s="1063"/>
      <c r="QHE72" s="1063"/>
      <c r="QHF72" s="527"/>
      <c r="QHG72" s="1062"/>
      <c r="QHH72" s="1063"/>
      <c r="QHI72" s="1063"/>
      <c r="QHJ72" s="1063"/>
      <c r="QHK72" s="1063"/>
      <c r="QHL72" s="1063"/>
      <c r="QHM72" s="527"/>
      <c r="QHN72" s="1062"/>
      <c r="QHO72" s="1063"/>
      <c r="QHP72" s="1063"/>
      <c r="QHQ72" s="1063"/>
      <c r="QHR72" s="1063"/>
      <c r="QHS72" s="1063"/>
      <c r="QHT72" s="527"/>
      <c r="QHU72" s="1062"/>
      <c r="QHV72" s="1063"/>
      <c r="QHW72" s="1063"/>
      <c r="QHX72" s="1063"/>
      <c r="QHY72" s="1063"/>
      <c r="QHZ72" s="1063"/>
      <c r="QIA72" s="527"/>
      <c r="QIB72" s="1062"/>
      <c r="QIC72" s="1063"/>
      <c r="QID72" s="1063"/>
      <c r="QIE72" s="1063"/>
      <c r="QIF72" s="1063"/>
      <c r="QIG72" s="1063"/>
      <c r="QIH72" s="527"/>
      <c r="QII72" s="1062"/>
      <c r="QIJ72" s="1063"/>
      <c r="QIK72" s="1063"/>
      <c r="QIL72" s="1063"/>
      <c r="QIM72" s="1063"/>
      <c r="QIN72" s="1063"/>
      <c r="QIO72" s="527"/>
      <c r="QIP72" s="1062"/>
      <c r="QIQ72" s="1063"/>
      <c r="QIR72" s="1063"/>
      <c r="QIS72" s="1063"/>
      <c r="QIT72" s="1063"/>
      <c r="QIU72" s="1063"/>
      <c r="QIV72" s="527"/>
      <c r="QIW72" s="1062"/>
      <c r="QIX72" s="1063"/>
      <c r="QIY72" s="1063"/>
      <c r="QIZ72" s="1063"/>
      <c r="QJA72" s="1063"/>
      <c r="QJB72" s="1063"/>
      <c r="QJC72" s="527"/>
      <c r="QJD72" s="1062"/>
      <c r="QJE72" s="1063"/>
      <c r="QJF72" s="1063"/>
      <c r="QJG72" s="1063"/>
      <c r="QJH72" s="1063"/>
      <c r="QJI72" s="1063"/>
      <c r="QJJ72" s="527"/>
      <c r="QJK72" s="1062"/>
      <c r="QJL72" s="1063"/>
      <c r="QJM72" s="1063"/>
      <c r="QJN72" s="1063"/>
      <c r="QJO72" s="1063"/>
      <c r="QJP72" s="1063"/>
      <c r="QJQ72" s="527"/>
      <c r="QJR72" s="1062"/>
      <c r="QJS72" s="1063"/>
      <c r="QJT72" s="1063"/>
      <c r="QJU72" s="1063"/>
      <c r="QJV72" s="1063"/>
      <c r="QJW72" s="1063"/>
      <c r="QJX72" s="527"/>
      <c r="QJY72" s="1062"/>
      <c r="QJZ72" s="1063"/>
      <c r="QKA72" s="1063"/>
      <c r="QKB72" s="1063"/>
      <c r="QKC72" s="1063"/>
      <c r="QKD72" s="1063"/>
      <c r="QKE72" s="527"/>
      <c r="QKF72" s="1062"/>
      <c r="QKG72" s="1063"/>
      <c r="QKH72" s="1063"/>
      <c r="QKI72" s="1063"/>
      <c r="QKJ72" s="1063"/>
      <c r="QKK72" s="1063"/>
      <c r="QKL72" s="527"/>
      <c r="QKM72" s="1062"/>
      <c r="QKN72" s="1063"/>
      <c r="QKO72" s="1063"/>
      <c r="QKP72" s="1063"/>
      <c r="QKQ72" s="1063"/>
      <c r="QKR72" s="1063"/>
      <c r="QKS72" s="527"/>
      <c r="QKT72" s="1062"/>
      <c r="QKU72" s="1063"/>
      <c r="QKV72" s="1063"/>
      <c r="QKW72" s="1063"/>
      <c r="QKX72" s="1063"/>
      <c r="QKY72" s="1063"/>
      <c r="QKZ72" s="527"/>
      <c r="QLA72" s="1062"/>
      <c r="QLB72" s="1063"/>
      <c r="QLC72" s="1063"/>
      <c r="QLD72" s="1063"/>
      <c r="QLE72" s="1063"/>
      <c r="QLF72" s="1063"/>
      <c r="QLG72" s="527"/>
      <c r="QLH72" s="1062"/>
      <c r="QLI72" s="1063"/>
      <c r="QLJ72" s="1063"/>
      <c r="QLK72" s="1063"/>
      <c r="QLL72" s="1063"/>
      <c r="QLM72" s="1063"/>
      <c r="QLN72" s="527"/>
      <c r="QLO72" s="1062"/>
      <c r="QLP72" s="1063"/>
      <c r="QLQ72" s="1063"/>
      <c r="QLR72" s="1063"/>
      <c r="QLS72" s="1063"/>
      <c r="QLT72" s="1063"/>
      <c r="QLU72" s="527"/>
      <c r="QLV72" s="1062"/>
      <c r="QLW72" s="1063"/>
      <c r="QLX72" s="1063"/>
      <c r="QLY72" s="1063"/>
      <c r="QLZ72" s="1063"/>
      <c r="QMA72" s="1063"/>
      <c r="QMB72" s="527"/>
      <c r="QMC72" s="1062"/>
      <c r="QMD72" s="1063"/>
      <c r="QME72" s="1063"/>
      <c r="QMF72" s="1063"/>
      <c r="QMG72" s="1063"/>
      <c r="QMH72" s="1063"/>
      <c r="QMI72" s="527"/>
      <c r="QMJ72" s="1062"/>
      <c r="QMK72" s="1063"/>
      <c r="QML72" s="1063"/>
      <c r="QMM72" s="1063"/>
      <c r="QMN72" s="1063"/>
      <c r="QMO72" s="1063"/>
      <c r="QMP72" s="527"/>
      <c r="QMQ72" s="1062"/>
      <c r="QMR72" s="1063"/>
      <c r="QMS72" s="1063"/>
      <c r="QMT72" s="1063"/>
      <c r="QMU72" s="1063"/>
      <c r="QMV72" s="1063"/>
      <c r="QMW72" s="527"/>
      <c r="QMX72" s="1062"/>
      <c r="QMY72" s="1063"/>
      <c r="QMZ72" s="1063"/>
      <c r="QNA72" s="1063"/>
      <c r="QNB72" s="1063"/>
      <c r="QNC72" s="1063"/>
      <c r="QND72" s="527"/>
      <c r="QNE72" s="1062"/>
      <c r="QNF72" s="1063"/>
      <c r="QNG72" s="1063"/>
      <c r="QNH72" s="1063"/>
      <c r="QNI72" s="1063"/>
      <c r="QNJ72" s="1063"/>
      <c r="QNK72" s="527"/>
      <c r="QNL72" s="1062"/>
      <c r="QNM72" s="1063"/>
      <c r="QNN72" s="1063"/>
      <c r="QNO72" s="1063"/>
      <c r="QNP72" s="1063"/>
      <c r="QNQ72" s="1063"/>
      <c r="QNR72" s="527"/>
      <c r="QNS72" s="1062"/>
      <c r="QNT72" s="1063"/>
      <c r="QNU72" s="1063"/>
      <c r="QNV72" s="1063"/>
      <c r="QNW72" s="1063"/>
      <c r="QNX72" s="1063"/>
      <c r="QNY72" s="527"/>
      <c r="QNZ72" s="1062"/>
      <c r="QOA72" s="1063"/>
      <c r="QOB72" s="1063"/>
      <c r="QOC72" s="1063"/>
      <c r="QOD72" s="1063"/>
      <c r="QOE72" s="1063"/>
      <c r="QOF72" s="527"/>
      <c r="QOG72" s="1062"/>
      <c r="QOH72" s="1063"/>
      <c r="QOI72" s="1063"/>
      <c r="QOJ72" s="1063"/>
      <c r="QOK72" s="1063"/>
      <c r="QOL72" s="1063"/>
      <c r="QOM72" s="527"/>
      <c r="QON72" s="1062"/>
      <c r="QOO72" s="1063"/>
      <c r="QOP72" s="1063"/>
      <c r="QOQ72" s="1063"/>
      <c r="QOR72" s="1063"/>
      <c r="QOS72" s="1063"/>
      <c r="QOT72" s="527"/>
      <c r="QOU72" s="1062"/>
      <c r="QOV72" s="1063"/>
      <c r="QOW72" s="1063"/>
      <c r="QOX72" s="1063"/>
      <c r="QOY72" s="1063"/>
      <c r="QOZ72" s="1063"/>
      <c r="QPA72" s="527"/>
      <c r="QPB72" s="1062"/>
      <c r="QPC72" s="1063"/>
      <c r="QPD72" s="1063"/>
      <c r="QPE72" s="1063"/>
      <c r="QPF72" s="1063"/>
      <c r="QPG72" s="1063"/>
      <c r="QPH72" s="527"/>
      <c r="QPI72" s="1062"/>
      <c r="QPJ72" s="1063"/>
      <c r="QPK72" s="1063"/>
      <c r="QPL72" s="1063"/>
      <c r="QPM72" s="1063"/>
      <c r="QPN72" s="1063"/>
      <c r="QPO72" s="527"/>
      <c r="QPP72" s="1062"/>
      <c r="QPQ72" s="1063"/>
      <c r="QPR72" s="1063"/>
      <c r="QPS72" s="1063"/>
      <c r="QPT72" s="1063"/>
      <c r="QPU72" s="1063"/>
      <c r="QPV72" s="527"/>
      <c r="QPW72" s="1062"/>
      <c r="QPX72" s="1063"/>
      <c r="QPY72" s="1063"/>
      <c r="QPZ72" s="1063"/>
      <c r="QQA72" s="1063"/>
      <c r="QQB72" s="1063"/>
      <c r="QQC72" s="527"/>
      <c r="QQD72" s="1062"/>
      <c r="QQE72" s="1063"/>
      <c r="QQF72" s="1063"/>
      <c r="QQG72" s="1063"/>
      <c r="QQH72" s="1063"/>
      <c r="QQI72" s="1063"/>
      <c r="QQJ72" s="527"/>
      <c r="QQK72" s="1062"/>
      <c r="QQL72" s="1063"/>
      <c r="QQM72" s="1063"/>
      <c r="QQN72" s="1063"/>
      <c r="QQO72" s="1063"/>
      <c r="QQP72" s="1063"/>
      <c r="QQQ72" s="527"/>
      <c r="QQR72" s="1062"/>
      <c r="QQS72" s="1063"/>
      <c r="QQT72" s="1063"/>
      <c r="QQU72" s="1063"/>
      <c r="QQV72" s="1063"/>
      <c r="QQW72" s="1063"/>
      <c r="QQX72" s="527"/>
      <c r="QQY72" s="1062"/>
      <c r="QQZ72" s="1063"/>
      <c r="QRA72" s="1063"/>
      <c r="QRB72" s="1063"/>
      <c r="QRC72" s="1063"/>
      <c r="QRD72" s="1063"/>
      <c r="QRE72" s="527"/>
      <c r="QRF72" s="1062"/>
      <c r="QRG72" s="1063"/>
      <c r="QRH72" s="1063"/>
      <c r="QRI72" s="1063"/>
      <c r="QRJ72" s="1063"/>
      <c r="QRK72" s="1063"/>
      <c r="QRL72" s="527"/>
      <c r="QRM72" s="1062"/>
      <c r="QRN72" s="1063"/>
      <c r="QRO72" s="1063"/>
      <c r="QRP72" s="1063"/>
      <c r="QRQ72" s="1063"/>
      <c r="QRR72" s="1063"/>
      <c r="QRS72" s="527"/>
      <c r="QRT72" s="1062"/>
      <c r="QRU72" s="1063"/>
      <c r="QRV72" s="1063"/>
      <c r="QRW72" s="1063"/>
      <c r="QRX72" s="1063"/>
      <c r="QRY72" s="1063"/>
      <c r="QRZ72" s="527"/>
      <c r="QSA72" s="1062"/>
      <c r="QSB72" s="1063"/>
      <c r="QSC72" s="1063"/>
      <c r="QSD72" s="1063"/>
      <c r="QSE72" s="1063"/>
      <c r="QSF72" s="1063"/>
      <c r="QSG72" s="527"/>
      <c r="QSH72" s="1062"/>
      <c r="QSI72" s="1063"/>
      <c r="QSJ72" s="1063"/>
      <c r="QSK72" s="1063"/>
      <c r="QSL72" s="1063"/>
      <c r="QSM72" s="1063"/>
      <c r="QSN72" s="527"/>
      <c r="QSO72" s="1062"/>
      <c r="QSP72" s="1063"/>
      <c r="QSQ72" s="1063"/>
      <c r="QSR72" s="1063"/>
      <c r="QSS72" s="1063"/>
      <c r="QST72" s="1063"/>
      <c r="QSU72" s="527"/>
      <c r="QSV72" s="1062"/>
      <c r="QSW72" s="1063"/>
      <c r="QSX72" s="1063"/>
      <c r="QSY72" s="1063"/>
      <c r="QSZ72" s="1063"/>
      <c r="QTA72" s="1063"/>
      <c r="QTB72" s="527"/>
      <c r="QTC72" s="1062"/>
      <c r="QTD72" s="1063"/>
      <c r="QTE72" s="1063"/>
      <c r="QTF72" s="1063"/>
      <c r="QTG72" s="1063"/>
      <c r="QTH72" s="1063"/>
      <c r="QTI72" s="527"/>
      <c r="QTJ72" s="1062"/>
      <c r="QTK72" s="1063"/>
      <c r="QTL72" s="1063"/>
      <c r="QTM72" s="1063"/>
      <c r="QTN72" s="1063"/>
      <c r="QTO72" s="1063"/>
      <c r="QTP72" s="527"/>
      <c r="QTQ72" s="1062"/>
      <c r="QTR72" s="1063"/>
      <c r="QTS72" s="1063"/>
      <c r="QTT72" s="1063"/>
      <c r="QTU72" s="1063"/>
      <c r="QTV72" s="1063"/>
      <c r="QTW72" s="527"/>
      <c r="QTX72" s="1062"/>
      <c r="QTY72" s="1063"/>
      <c r="QTZ72" s="1063"/>
      <c r="QUA72" s="1063"/>
      <c r="QUB72" s="1063"/>
      <c r="QUC72" s="1063"/>
      <c r="QUD72" s="527"/>
      <c r="QUE72" s="1062"/>
      <c r="QUF72" s="1063"/>
      <c r="QUG72" s="1063"/>
      <c r="QUH72" s="1063"/>
      <c r="QUI72" s="1063"/>
      <c r="QUJ72" s="1063"/>
      <c r="QUK72" s="527"/>
      <c r="QUL72" s="1062"/>
      <c r="QUM72" s="1063"/>
      <c r="QUN72" s="1063"/>
      <c r="QUO72" s="1063"/>
      <c r="QUP72" s="1063"/>
      <c r="QUQ72" s="1063"/>
      <c r="QUR72" s="527"/>
      <c r="QUS72" s="1062"/>
      <c r="QUT72" s="1063"/>
      <c r="QUU72" s="1063"/>
      <c r="QUV72" s="1063"/>
      <c r="QUW72" s="1063"/>
      <c r="QUX72" s="1063"/>
      <c r="QUY72" s="527"/>
      <c r="QUZ72" s="1062"/>
      <c r="QVA72" s="1063"/>
      <c r="QVB72" s="1063"/>
      <c r="QVC72" s="1063"/>
      <c r="QVD72" s="1063"/>
      <c r="QVE72" s="1063"/>
      <c r="QVF72" s="527"/>
      <c r="QVG72" s="1062"/>
      <c r="QVH72" s="1063"/>
      <c r="QVI72" s="1063"/>
      <c r="QVJ72" s="1063"/>
      <c r="QVK72" s="1063"/>
      <c r="QVL72" s="1063"/>
      <c r="QVM72" s="527"/>
      <c r="QVN72" s="1062"/>
      <c r="QVO72" s="1063"/>
      <c r="QVP72" s="1063"/>
      <c r="QVQ72" s="1063"/>
      <c r="QVR72" s="1063"/>
      <c r="QVS72" s="1063"/>
      <c r="QVT72" s="527"/>
      <c r="QVU72" s="1062"/>
      <c r="QVV72" s="1063"/>
      <c r="QVW72" s="1063"/>
      <c r="QVX72" s="1063"/>
      <c r="QVY72" s="1063"/>
      <c r="QVZ72" s="1063"/>
      <c r="QWA72" s="527"/>
      <c r="QWB72" s="1062"/>
      <c r="QWC72" s="1063"/>
      <c r="QWD72" s="1063"/>
      <c r="QWE72" s="1063"/>
      <c r="QWF72" s="1063"/>
      <c r="QWG72" s="1063"/>
      <c r="QWH72" s="527"/>
      <c r="QWI72" s="1062"/>
      <c r="QWJ72" s="1063"/>
      <c r="QWK72" s="1063"/>
      <c r="QWL72" s="1063"/>
      <c r="QWM72" s="1063"/>
      <c r="QWN72" s="1063"/>
      <c r="QWO72" s="527"/>
      <c r="QWP72" s="1062"/>
      <c r="QWQ72" s="1063"/>
      <c r="QWR72" s="1063"/>
      <c r="QWS72" s="1063"/>
      <c r="QWT72" s="1063"/>
      <c r="QWU72" s="1063"/>
      <c r="QWV72" s="527"/>
      <c r="QWW72" s="1062"/>
      <c r="QWX72" s="1063"/>
      <c r="QWY72" s="1063"/>
      <c r="QWZ72" s="1063"/>
      <c r="QXA72" s="1063"/>
      <c r="QXB72" s="1063"/>
      <c r="QXC72" s="527"/>
      <c r="QXD72" s="1062"/>
      <c r="QXE72" s="1063"/>
      <c r="QXF72" s="1063"/>
      <c r="QXG72" s="1063"/>
      <c r="QXH72" s="1063"/>
      <c r="QXI72" s="1063"/>
      <c r="QXJ72" s="527"/>
      <c r="QXK72" s="1062"/>
      <c r="QXL72" s="1063"/>
      <c r="QXM72" s="1063"/>
      <c r="QXN72" s="1063"/>
      <c r="QXO72" s="1063"/>
      <c r="QXP72" s="1063"/>
      <c r="QXQ72" s="527"/>
      <c r="QXR72" s="1062"/>
      <c r="QXS72" s="1063"/>
      <c r="QXT72" s="1063"/>
      <c r="QXU72" s="1063"/>
      <c r="QXV72" s="1063"/>
      <c r="QXW72" s="1063"/>
      <c r="QXX72" s="527"/>
      <c r="QXY72" s="1062"/>
      <c r="QXZ72" s="1063"/>
      <c r="QYA72" s="1063"/>
      <c r="QYB72" s="1063"/>
      <c r="QYC72" s="1063"/>
      <c r="QYD72" s="1063"/>
      <c r="QYE72" s="527"/>
      <c r="QYF72" s="1062"/>
      <c r="QYG72" s="1063"/>
      <c r="QYH72" s="1063"/>
      <c r="QYI72" s="1063"/>
      <c r="QYJ72" s="1063"/>
      <c r="QYK72" s="1063"/>
      <c r="QYL72" s="527"/>
      <c r="QYM72" s="1062"/>
      <c r="QYN72" s="1063"/>
      <c r="QYO72" s="1063"/>
      <c r="QYP72" s="1063"/>
      <c r="QYQ72" s="1063"/>
      <c r="QYR72" s="1063"/>
      <c r="QYS72" s="527"/>
      <c r="QYT72" s="1062"/>
      <c r="QYU72" s="1063"/>
      <c r="QYV72" s="1063"/>
      <c r="QYW72" s="1063"/>
      <c r="QYX72" s="1063"/>
      <c r="QYY72" s="1063"/>
      <c r="QYZ72" s="527"/>
      <c r="QZA72" s="1062"/>
      <c r="QZB72" s="1063"/>
      <c r="QZC72" s="1063"/>
      <c r="QZD72" s="1063"/>
      <c r="QZE72" s="1063"/>
      <c r="QZF72" s="1063"/>
      <c r="QZG72" s="527"/>
      <c r="QZH72" s="1062"/>
      <c r="QZI72" s="1063"/>
      <c r="QZJ72" s="1063"/>
      <c r="QZK72" s="1063"/>
      <c r="QZL72" s="1063"/>
      <c r="QZM72" s="1063"/>
      <c r="QZN72" s="527"/>
      <c r="QZO72" s="1062"/>
      <c r="QZP72" s="1063"/>
      <c r="QZQ72" s="1063"/>
      <c r="QZR72" s="1063"/>
      <c r="QZS72" s="1063"/>
      <c r="QZT72" s="1063"/>
      <c r="QZU72" s="527"/>
      <c r="QZV72" s="1062"/>
      <c r="QZW72" s="1063"/>
      <c r="QZX72" s="1063"/>
      <c r="QZY72" s="1063"/>
      <c r="QZZ72" s="1063"/>
      <c r="RAA72" s="1063"/>
      <c r="RAB72" s="527"/>
      <c r="RAC72" s="1062"/>
      <c r="RAD72" s="1063"/>
      <c r="RAE72" s="1063"/>
      <c r="RAF72" s="1063"/>
      <c r="RAG72" s="1063"/>
      <c r="RAH72" s="1063"/>
      <c r="RAI72" s="527"/>
      <c r="RAJ72" s="1062"/>
      <c r="RAK72" s="1063"/>
      <c r="RAL72" s="1063"/>
      <c r="RAM72" s="1063"/>
      <c r="RAN72" s="1063"/>
      <c r="RAO72" s="1063"/>
      <c r="RAP72" s="527"/>
      <c r="RAQ72" s="1062"/>
      <c r="RAR72" s="1063"/>
      <c r="RAS72" s="1063"/>
      <c r="RAT72" s="1063"/>
      <c r="RAU72" s="1063"/>
      <c r="RAV72" s="1063"/>
      <c r="RAW72" s="527"/>
      <c r="RAX72" s="1062"/>
      <c r="RAY72" s="1063"/>
      <c r="RAZ72" s="1063"/>
      <c r="RBA72" s="1063"/>
      <c r="RBB72" s="1063"/>
      <c r="RBC72" s="1063"/>
      <c r="RBD72" s="527"/>
      <c r="RBE72" s="1062"/>
      <c r="RBF72" s="1063"/>
      <c r="RBG72" s="1063"/>
      <c r="RBH72" s="1063"/>
      <c r="RBI72" s="1063"/>
      <c r="RBJ72" s="1063"/>
      <c r="RBK72" s="527"/>
      <c r="RBL72" s="1062"/>
      <c r="RBM72" s="1063"/>
      <c r="RBN72" s="1063"/>
      <c r="RBO72" s="1063"/>
      <c r="RBP72" s="1063"/>
      <c r="RBQ72" s="1063"/>
      <c r="RBR72" s="527"/>
      <c r="RBS72" s="1062"/>
      <c r="RBT72" s="1063"/>
      <c r="RBU72" s="1063"/>
      <c r="RBV72" s="1063"/>
      <c r="RBW72" s="1063"/>
      <c r="RBX72" s="1063"/>
      <c r="RBY72" s="527"/>
      <c r="RBZ72" s="1062"/>
      <c r="RCA72" s="1063"/>
      <c r="RCB72" s="1063"/>
      <c r="RCC72" s="1063"/>
      <c r="RCD72" s="1063"/>
      <c r="RCE72" s="1063"/>
      <c r="RCF72" s="527"/>
      <c r="RCG72" s="1062"/>
      <c r="RCH72" s="1063"/>
      <c r="RCI72" s="1063"/>
      <c r="RCJ72" s="1063"/>
      <c r="RCK72" s="1063"/>
      <c r="RCL72" s="1063"/>
      <c r="RCM72" s="527"/>
      <c r="RCN72" s="1062"/>
      <c r="RCO72" s="1063"/>
      <c r="RCP72" s="1063"/>
      <c r="RCQ72" s="1063"/>
      <c r="RCR72" s="1063"/>
      <c r="RCS72" s="1063"/>
      <c r="RCT72" s="527"/>
      <c r="RCU72" s="1062"/>
      <c r="RCV72" s="1063"/>
      <c r="RCW72" s="1063"/>
      <c r="RCX72" s="1063"/>
      <c r="RCY72" s="1063"/>
      <c r="RCZ72" s="1063"/>
      <c r="RDA72" s="527"/>
      <c r="RDB72" s="1062"/>
      <c r="RDC72" s="1063"/>
      <c r="RDD72" s="1063"/>
      <c r="RDE72" s="1063"/>
      <c r="RDF72" s="1063"/>
      <c r="RDG72" s="1063"/>
      <c r="RDH72" s="527"/>
      <c r="RDI72" s="1062"/>
      <c r="RDJ72" s="1063"/>
      <c r="RDK72" s="1063"/>
      <c r="RDL72" s="1063"/>
      <c r="RDM72" s="1063"/>
      <c r="RDN72" s="1063"/>
      <c r="RDO72" s="527"/>
      <c r="RDP72" s="1062"/>
      <c r="RDQ72" s="1063"/>
      <c r="RDR72" s="1063"/>
      <c r="RDS72" s="1063"/>
      <c r="RDT72" s="1063"/>
      <c r="RDU72" s="1063"/>
      <c r="RDV72" s="527"/>
      <c r="RDW72" s="1062"/>
      <c r="RDX72" s="1063"/>
      <c r="RDY72" s="1063"/>
      <c r="RDZ72" s="1063"/>
      <c r="REA72" s="1063"/>
      <c r="REB72" s="1063"/>
      <c r="REC72" s="527"/>
      <c r="RED72" s="1062"/>
      <c r="REE72" s="1063"/>
      <c r="REF72" s="1063"/>
      <c r="REG72" s="1063"/>
      <c r="REH72" s="1063"/>
      <c r="REI72" s="1063"/>
      <c r="REJ72" s="527"/>
      <c r="REK72" s="1062"/>
      <c r="REL72" s="1063"/>
      <c r="REM72" s="1063"/>
      <c r="REN72" s="1063"/>
      <c r="REO72" s="1063"/>
      <c r="REP72" s="1063"/>
      <c r="REQ72" s="527"/>
      <c r="RER72" s="1062"/>
      <c r="RES72" s="1063"/>
      <c r="RET72" s="1063"/>
      <c r="REU72" s="1063"/>
      <c r="REV72" s="1063"/>
      <c r="REW72" s="1063"/>
      <c r="REX72" s="527"/>
      <c r="REY72" s="1062"/>
      <c r="REZ72" s="1063"/>
      <c r="RFA72" s="1063"/>
      <c r="RFB72" s="1063"/>
      <c r="RFC72" s="1063"/>
      <c r="RFD72" s="1063"/>
      <c r="RFE72" s="527"/>
      <c r="RFF72" s="1062"/>
      <c r="RFG72" s="1063"/>
      <c r="RFH72" s="1063"/>
      <c r="RFI72" s="1063"/>
      <c r="RFJ72" s="1063"/>
      <c r="RFK72" s="1063"/>
      <c r="RFL72" s="527"/>
      <c r="RFM72" s="1062"/>
      <c r="RFN72" s="1063"/>
      <c r="RFO72" s="1063"/>
      <c r="RFP72" s="1063"/>
      <c r="RFQ72" s="1063"/>
      <c r="RFR72" s="1063"/>
      <c r="RFS72" s="527"/>
      <c r="RFT72" s="1062"/>
      <c r="RFU72" s="1063"/>
      <c r="RFV72" s="1063"/>
      <c r="RFW72" s="1063"/>
      <c r="RFX72" s="1063"/>
      <c r="RFY72" s="1063"/>
      <c r="RFZ72" s="527"/>
      <c r="RGA72" s="1062"/>
      <c r="RGB72" s="1063"/>
      <c r="RGC72" s="1063"/>
      <c r="RGD72" s="1063"/>
      <c r="RGE72" s="1063"/>
      <c r="RGF72" s="1063"/>
      <c r="RGG72" s="527"/>
      <c r="RGH72" s="1062"/>
      <c r="RGI72" s="1063"/>
      <c r="RGJ72" s="1063"/>
      <c r="RGK72" s="1063"/>
      <c r="RGL72" s="1063"/>
      <c r="RGM72" s="1063"/>
      <c r="RGN72" s="527"/>
      <c r="RGO72" s="1062"/>
      <c r="RGP72" s="1063"/>
      <c r="RGQ72" s="1063"/>
      <c r="RGR72" s="1063"/>
      <c r="RGS72" s="1063"/>
      <c r="RGT72" s="1063"/>
      <c r="RGU72" s="527"/>
      <c r="RGV72" s="1062"/>
      <c r="RGW72" s="1063"/>
      <c r="RGX72" s="1063"/>
      <c r="RGY72" s="1063"/>
      <c r="RGZ72" s="1063"/>
      <c r="RHA72" s="1063"/>
      <c r="RHB72" s="527"/>
      <c r="RHC72" s="1062"/>
      <c r="RHD72" s="1063"/>
      <c r="RHE72" s="1063"/>
      <c r="RHF72" s="1063"/>
      <c r="RHG72" s="1063"/>
      <c r="RHH72" s="1063"/>
      <c r="RHI72" s="527"/>
      <c r="RHJ72" s="1062"/>
      <c r="RHK72" s="1063"/>
      <c r="RHL72" s="1063"/>
      <c r="RHM72" s="1063"/>
      <c r="RHN72" s="1063"/>
      <c r="RHO72" s="1063"/>
      <c r="RHP72" s="527"/>
      <c r="RHQ72" s="1062"/>
      <c r="RHR72" s="1063"/>
      <c r="RHS72" s="1063"/>
      <c r="RHT72" s="1063"/>
      <c r="RHU72" s="1063"/>
      <c r="RHV72" s="1063"/>
      <c r="RHW72" s="527"/>
      <c r="RHX72" s="1062"/>
      <c r="RHY72" s="1063"/>
      <c r="RHZ72" s="1063"/>
      <c r="RIA72" s="1063"/>
      <c r="RIB72" s="1063"/>
      <c r="RIC72" s="1063"/>
      <c r="RID72" s="527"/>
      <c r="RIE72" s="1062"/>
      <c r="RIF72" s="1063"/>
      <c r="RIG72" s="1063"/>
      <c r="RIH72" s="1063"/>
      <c r="RII72" s="1063"/>
      <c r="RIJ72" s="1063"/>
      <c r="RIK72" s="527"/>
      <c r="RIL72" s="1062"/>
      <c r="RIM72" s="1063"/>
      <c r="RIN72" s="1063"/>
      <c r="RIO72" s="1063"/>
      <c r="RIP72" s="1063"/>
      <c r="RIQ72" s="1063"/>
      <c r="RIR72" s="527"/>
      <c r="RIS72" s="1062"/>
      <c r="RIT72" s="1063"/>
      <c r="RIU72" s="1063"/>
      <c r="RIV72" s="1063"/>
      <c r="RIW72" s="1063"/>
      <c r="RIX72" s="1063"/>
      <c r="RIY72" s="527"/>
      <c r="RIZ72" s="1062"/>
      <c r="RJA72" s="1063"/>
      <c r="RJB72" s="1063"/>
      <c r="RJC72" s="1063"/>
      <c r="RJD72" s="1063"/>
      <c r="RJE72" s="1063"/>
      <c r="RJF72" s="527"/>
      <c r="RJG72" s="1062"/>
      <c r="RJH72" s="1063"/>
      <c r="RJI72" s="1063"/>
      <c r="RJJ72" s="1063"/>
      <c r="RJK72" s="1063"/>
      <c r="RJL72" s="1063"/>
      <c r="RJM72" s="527"/>
      <c r="RJN72" s="1062"/>
      <c r="RJO72" s="1063"/>
      <c r="RJP72" s="1063"/>
      <c r="RJQ72" s="1063"/>
      <c r="RJR72" s="1063"/>
      <c r="RJS72" s="1063"/>
      <c r="RJT72" s="527"/>
      <c r="RJU72" s="1062"/>
      <c r="RJV72" s="1063"/>
      <c r="RJW72" s="1063"/>
      <c r="RJX72" s="1063"/>
      <c r="RJY72" s="1063"/>
      <c r="RJZ72" s="1063"/>
      <c r="RKA72" s="527"/>
      <c r="RKB72" s="1062"/>
      <c r="RKC72" s="1063"/>
      <c r="RKD72" s="1063"/>
      <c r="RKE72" s="1063"/>
      <c r="RKF72" s="1063"/>
      <c r="RKG72" s="1063"/>
      <c r="RKH72" s="527"/>
      <c r="RKI72" s="1062"/>
      <c r="RKJ72" s="1063"/>
      <c r="RKK72" s="1063"/>
      <c r="RKL72" s="1063"/>
      <c r="RKM72" s="1063"/>
      <c r="RKN72" s="1063"/>
      <c r="RKO72" s="527"/>
      <c r="RKP72" s="1062"/>
      <c r="RKQ72" s="1063"/>
      <c r="RKR72" s="1063"/>
      <c r="RKS72" s="1063"/>
      <c r="RKT72" s="1063"/>
      <c r="RKU72" s="1063"/>
      <c r="RKV72" s="527"/>
      <c r="RKW72" s="1062"/>
      <c r="RKX72" s="1063"/>
      <c r="RKY72" s="1063"/>
      <c r="RKZ72" s="1063"/>
      <c r="RLA72" s="1063"/>
      <c r="RLB72" s="1063"/>
      <c r="RLC72" s="527"/>
      <c r="RLD72" s="1062"/>
      <c r="RLE72" s="1063"/>
      <c r="RLF72" s="1063"/>
      <c r="RLG72" s="1063"/>
      <c r="RLH72" s="1063"/>
      <c r="RLI72" s="1063"/>
      <c r="RLJ72" s="527"/>
      <c r="RLK72" s="1062"/>
      <c r="RLL72" s="1063"/>
      <c r="RLM72" s="1063"/>
      <c r="RLN72" s="1063"/>
      <c r="RLO72" s="1063"/>
      <c r="RLP72" s="1063"/>
      <c r="RLQ72" s="527"/>
      <c r="RLR72" s="1062"/>
      <c r="RLS72" s="1063"/>
      <c r="RLT72" s="1063"/>
      <c r="RLU72" s="1063"/>
      <c r="RLV72" s="1063"/>
      <c r="RLW72" s="1063"/>
      <c r="RLX72" s="527"/>
      <c r="RLY72" s="1062"/>
      <c r="RLZ72" s="1063"/>
      <c r="RMA72" s="1063"/>
      <c r="RMB72" s="1063"/>
      <c r="RMC72" s="1063"/>
      <c r="RMD72" s="1063"/>
      <c r="RME72" s="527"/>
      <c r="RMF72" s="1062"/>
      <c r="RMG72" s="1063"/>
      <c r="RMH72" s="1063"/>
      <c r="RMI72" s="1063"/>
      <c r="RMJ72" s="1063"/>
      <c r="RMK72" s="1063"/>
      <c r="RML72" s="527"/>
      <c r="RMM72" s="1062"/>
      <c r="RMN72" s="1063"/>
      <c r="RMO72" s="1063"/>
      <c r="RMP72" s="1063"/>
      <c r="RMQ72" s="1063"/>
      <c r="RMR72" s="1063"/>
      <c r="RMS72" s="527"/>
      <c r="RMT72" s="1062"/>
      <c r="RMU72" s="1063"/>
      <c r="RMV72" s="1063"/>
      <c r="RMW72" s="1063"/>
      <c r="RMX72" s="1063"/>
      <c r="RMY72" s="1063"/>
      <c r="RMZ72" s="527"/>
      <c r="RNA72" s="1062"/>
      <c r="RNB72" s="1063"/>
      <c r="RNC72" s="1063"/>
      <c r="RND72" s="1063"/>
      <c r="RNE72" s="1063"/>
      <c r="RNF72" s="1063"/>
      <c r="RNG72" s="527"/>
      <c r="RNH72" s="1062"/>
      <c r="RNI72" s="1063"/>
      <c r="RNJ72" s="1063"/>
      <c r="RNK72" s="1063"/>
      <c r="RNL72" s="1063"/>
      <c r="RNM72" s="1063"/>
      <c r="RNN72" s="527"/>
      <c r="RNO72" s="1062"/>
      <c r="RNP72" s="1063"/>
      <c r="RNQ72" s="1063"/>
      <c r="RNR72" s="1063"/>
      <c r="RNS72" s="1063"/>
      <c r="RNT72" s="1063"/>
      <c r="RNU72" s="527"/>
      <c r="RNV72" s="1062"/>
      <c r="RNW72" s="1063"/>
      <c r="RNX72" s="1063"/>
      <c r="RNY72" s="1063"/>
      <c r="RNZ72" s="1063"/>
      <c r="ROA72" s="1063"/>
      <c r="ROB72" s="527"/>
      <c r="ROC72" s="1062"/>
      <c r="ROD72" s="1063"/>
      <c r="ROE72" s="1063"/>
      <c r="ROF72" s="1063"/>
      <c r="ROG72" s="1063"/>
      <c r="ROH72" s="1063"/>
      <c r="ROI72" s="527"/>
      <c r="ROJ72" s="1062"/>
      <c r="ROK72" s="1063"/>
      <c r="ROL72" s="1063"/>
      <c r="ROM72" s="1063"/>
      <c r="RON72" s="1063"/>
      <c r="ROO72" s="1063"/>
      <c r="ROP72" s="527"/>
      <c r="ROQ72" s="1062"/>
      <c r="ROR72" s="1063"/>
      <c r="ROS72" s="1063"/>
      <c r="ROT72" s="1063"/>
      <c r="ROU72" s="1063"/>
      <c r="ROV72" s="1063"/>
      <c r="ROW72" s="527"/>
      <c r="ROX72" s="1062"/>
      <c r="ROY72" s="1063"/>
      <c r="ROZ72" s="1063"/>
      <c r="RPA72" s="1063"/>
      <c r="RPB72" s="1063"/>
      <c r="RPC72" s="1063"/>
      <c r="RPD72" s="527"/>
      <c r="RPE72" s="1062"/>
      <c r="RPF72" s="1063"/>
      <c r="RPG72" s="1063"/>
      <c r="RPH72" s="1063"/>
      <c r="RPI72" s="1063"/>
      <c r="RPJ72" s="1063"/>
      <c r="RPK72" s="527"/>
      <c r="RPL72" s="1062"/>
      <c r="RPM72" s="1063"/>
      <c r="RPN72" s="1063"/>
      <c r="RPO72" s="1063"/>
      <c r="RPP72" s="1063"/>
      <c r="RPQ72" s="1063"/>
      <c r="RPR72" s="527"/>
      <c r="RPS72" s="1062"/>
      <c r="RPT72" s="1063"/>
      <c r="RPU72" s="1063"/>
      <c r="RPV72" s="1063"/>
      <c r="RPW72" s="1063"/>
      <c r="RPX72" s="1063"/>
      <c r="RPY72" s="527"/>
      <c r="RPZ72" s="1062"/>
      <c r="RQA72" s="1063"/>
      <c r="RQB72" s="1063"/>
      <c r="RQC72" s="1063"/>
      <c r="RQD72" s="1063"/>
      <c r="RQE72" s="1063"/>
      <c r="RQF72" s="527"/>
      <c r="RQG72" s="1062"/>
      <c r="RQH72" s="1063"/>
      <c r="RQI72" s="1063"/>
      <c r="RQJ72" s="1063"/>
      <c r="RQK72" s="1063"/>
      <c r="RQL72" s="1063"/>
      <c r="RQM72" s="527"/>
      <c r="RQN72" s="1062"/>
      <c r="RQO72" s="1063"/>
      <c r="RQP72" s="1063"/>
      <c r="RQQ72" s="1063"/>
      <c r="RQR72" s="1063"/>
      <c r="RQS72" s="1063"/>
      <c r="RQT72" s="527"/>
      <c r="RQU72" s="1062"/>
      <c r="RQV72" s="1063"/>
      <c r="RQW72" s="1063"/>
      <c r="RQX72" s="1063"/>
      <c r="RQY72" s="1063"/>
      <c r="RQZ72" s="1063"/>
      <c r="RRA72" s="527"/>
      <c r="RRB72" s="1062"/>
      <c r="RRC72" s="1063"/>
      <c r="RRD72" s="1063"/>
      <c r="RRE72" s="1063"/>
      <c r="RRF72" s="1063"/>
      <c r="RRG72" s="1063"/>
      <c r="RRH72" s="527"/>
      <c r="RRI72" s="1062"/>
      <c r="RRJ72" s="1063"/>
      <c r="RRK72" s="1063"/>
      <c r="RRL72" s="1063"/>
      <c r="RRM72" s="1063"/>
      <c r="RRN72" s="1063"/>
      <c r="RRO72" s="527"/>
      <c r="RRP72" s="1062"/>
      <c r="RRQ72" s="1063"/>
      <c r="RRR72" s="1063"/>
      <c r="RRS72" s="1063"/>
      <c r="RRT72" s="1063"/>
      <c r="RRU72" s="1063"/>
      <c r="RRV72" s="527"/>
      <c r="RRW72" s="1062"/>
      <c r="RRX72" s="1063"/>
      <c r="RRY72" s="1063"/>
      <c r="RRZ72" s="1063"/>
      <c r="RSA72" s="1063"/>
      <c r="RSB72" s="1063"/>
      <c r="RSC72" s="527"/>
      <c r="RSD72" s="1062"/>
      <c r="RSE72" s="1063"/>
      <c r="RSF72" s="1063"/>
      <c r="RSG72" s="1063"/>
      <c r="RSH72" s="1063"/>
      <c r="RSI72" s="1063"/>
      <c r="RSJ72" s="527"/>
      <c r="RSK72" s="1062"/>
      <c r="RSL72" s="1063"/>
      <c r="RSM72" s="1063"/>
      <c r="RSN72" s="1063"/>
      <c r="RSO72" s="1063"/>
      <c r="RSP72" s="1063"/>
      <c r="RSQ72" s="527"/>
      <c r="RSR72" s="1062"/>
      <c r="RSS72" s="1063"/>
      <c r="RST72" s="1063"/>
      <c r="RSU72" s="1063"/>
      <c r="RSV72" s="1063"/>
      <c r="RSW72" s="1063"/>
      <c r="RSX72" s="527"/>
      <c r="RSY72" s="1062"/>
      <c r="RSZ72" s="1063"/>
      <c r="RTA72" s="1063"/>
      <c r="RTB72" s="1063"/>
      <c r="RTC72" s="1063"/>
      <c r="RTD72" s="1063"/>
      <c r="RTE72" s="527"/>
      <c r="RTF72" s="1062"/>
      <c r="RTG72" s="1063"/>
      <c r="RTH72" s="1063"/>
      <c r="RTI72" s="1063"/>
      <c r="RTJ72" s="1063"/>
      <c r="RTK72" s="1063"/>
      <c r="RTL72" s="527"/>
      <c r="RTM72" s="1062"/>
      <c r="RTN72" s="1063"/>
      <c r="RTO72" s="1063"/>
      <c r="RTP72" s="1063"/>
      <c r="RTQ72" s="1063"/>
      <c r="RTR72" s="1063"/>
      <c r="RTS72" s="527"/>
      <c r="RTT72" s="1062"/>
      <c r="RTU72" s="1063"/>
      <c r="RTV72" s="1063"/>
      <c r="RTW72" s="1063"/>
      <c r="RTX72" s="1063"/>
      <c r="RTY72" s="1063"/>
      <c r="RTZ72" s="527"/>
      <c r="RUA72" s="1062"/>
      <c r="RUB72" s="1063"/>
      <c r="RUC72" s="1063"/>
      <c r="RUD72" s="1063"/>
      <c r="RUE72" s="1063"/>
      <c r="RUF72" s="1063"/>
      <c r="RUG72" s="527"/>
      <c r="RUH72" s="1062"/>
      <c r="RUI72" s="1063"/>
      <c r="RUJ72" s="1063"/>
      <c r="RUK72" s="1063"/>
      <c r="RUL72" s="1063"/>
      <c r="RUM72" s="1063"/>
      <c r="RUN72" s="527"/>
      <c r="RUO72" s="1062"/>
      <c r="RUP72" s="1063"/>
      <c r="RUQ72" s="1063"/>
      <c r="RUR72" s="1063"/>
      <c r="RUS72" s="1063"/>
      <c r="RUT72" s="1063"/>
      <c r="RUU72" s="527"/>
      <c r="RUV72" s="1062"/>
      <c r="RUW72" s="1063"/>
      <c r="RUX72" s="1063"/>
      <c r="RUY72" s="1063"/>
      <c r="RUZ72" s="1063"/>
      <c r="RVA72" s="1063"/>
      <c r="RVB72" s="527"/>
      <c r="RVC72" s="1062"/>
      <c r="RVD72" s="1063"/>
      <c r="RVE72" s="1063"/>
      <c r="RVF72" s="1063"/>
      <c r="RVG72" s="1063"/>
      <c r="RVH72" s="1063"/>
      <c r="RVI72" s="527"/>
      <c r="RVJ72" s="1062"/>
      <c r="RVK72" s="1063"/>
      <c r="RVL72" s="1063"/>
      <c r="RVM72" s="1063"/>
      <c r="RVN72" s="1063"/>
      <c r="RVO72" s="1063"/>
      <c r="RVP72" s="527"/>
      <c r="RVQ72" s="1062"/>
      <c r="RVR72" s="1063"/>
      <c r="RVS72" s="1063"/>
      <c r="RVT72" s="1063"/>
      <c r="RVU72" s="1063"/>
      <c r="RVV72" s="1063"/>
      <c r="RVW72" s="527"/>
      <c r="RVX72" s="1062"/>
      <c r="RVY72" s="1063"/>
      <c r="RVZ72" s="1063"/>
      <c r="RWA72" s="1063"/>
      <c r="RWB72" s="1063"/>
      <c r="RWC72" s="1063"/>
      <c r="RWD72" s="527"/>
      <c r="RWE72" s="1062"/>
      <c r="RWF72" s="1063"/>
      <c r="RWG72" s="1063"/>
      <c r="RWH72" s="1063"/>
      <c r="RWI72" s="1063"/>
      <c r="RWJ72" s="1063"/>
      <c r="RWK72" s="527"/>
      <c r="RWL72" s="1062"/>
      <c r="RWM72" s="1063"/>
      <c r="RWN72" s="1063"/>
      <c r="RWO72" s="1063"/>
      <c r="RWP72" s="1063"/>
      <c r="RWQ72" s="1063"/>
      <c r="RWR72" s="527"/>
      <c r="RWS72" s="1062"/>
      <c r="RWT72" s="1063"/>
      <c r="RWU72" s="1063"/>
      <c r="RWV72" s="1063"/>
      <c r="RWW72" s="1063"/>
      <c r="RWX72" s="1063"/>
      <c r="RWY72" s="527"/>
      <c r="RWZ72" s="1062"/>
      <c r="RXA72" s="1063"/>
      <c r="RXB72" s="1063"/>
      <c r="RXC72" s="1063"/>
      <c r="RXD72" s="1063"/>
      <c r="RXE72" s="1063"/>
      <c r="RXF72" s="527"/>
      <c r="RXG72" s="1062"/>
      <c r="RXH72" s="1063"/>
      <c r="RXI72" s="1063"/>
      <c r="RXJ72" s="1063"/>
      <c r="RXK72" s="1063"/>
      <c r="RXL72" s="1063"/>
      <c r="RXM72" s="527"/>
      <c r="RXN72" s="1062"/>
      <c r="RXO72" s="1063"/>
      <c r="RXP72" s="1063"/>
      <c r="RXQ72" s="1063"/>
      <c r="RXR72" s="1063"/>
      <c r="RXS72" s="1063"/>
      <c r="RXT72" s="527"/>
      <c r="RXU72" s="1062"/>
      <c r="RXV72" s="1063"/>
      <c r="RXW72" s="1063"/>
      <c r="RXX72" s="1063"/>
      <c r="RXY72" s="1063"/>
      <c r="RXZ72" s="1063"/>
      <c r="RYA72" s="527"/>
      <c r="RYB72" s="1062"/>
      <c r="RYC72" s="1063"/>
      <c r="RYD72" s="1063"/>
      <c r="RYE72" s="1063"/>
      <c r="RYF72" s="1063"/>
      <c r="RYG72" s="1063"/>
      <c r="RYH72" s="527"/>
      <c r="RYI72" s="1062"/>
      <c r="RYJ72" s="1063"/>
      <c r="RYK72" s="1063"/>
      <c r="RYL72" s="1063"/>
      <c r="RYM72" s="1063"/>
      <c r="RYN72" s="1063"/>
      <c r="RYO72" s="527"/>
      <c r="RYP72" s="1062"/>
      <c r="RYQ72" s="1063"/>
      <c r="RYR72" s="1063"/>
      <c r="RYS72" s="1063"/>
      <c r="RYT72" s="1063"/>
      <c r="RYU72" s="1063"/>
      <c r="RYV72" s="527"/>
      <c r="RYW72" s="1062"/>
      <c r="RYX72" s="1063"/>
      <c r="RYY72" s="1063"/>
      <c r="RYZ72" s="1063"/>
      <c r="RZA72" s="1063"/>
      <c r="RZB72" s="1063"/>
      <c r="RZC72" s="527"/>
      <c r="RZD72" s="1062"/>
      <c r="RZE72" s="1063"/>
      <c r="RZF72" s="1063"/>
      <c r="RZG72" s="1063"/>
      <c r="RZH72" s="1063"/>
      <c r="RZI72" s="1063"/>
      <c r="RZJ72" s="527"/>
      <c r="RZK72" s="1062"/>
      <c r="RZL72" s="1063"/>
      <c r="RZM72" s="1063"/>
      <c r="RZN72" s="1063"/>
      <c r="RZO72" s="1063"/>
      <c r="RZP72" s="1063"/>
      <c r="RZQ72" s="527"/>
      <c r="RZR72" s="1062"/>
      <c r="RZS72" s="1063"/>
      <c r="RZT72" s="1063"/>
      <c r="RZU72" s="1063"/>
      <c r="RZV72" s="1063"/>
      <c r="RZW72" s="1063"/>
      <c r="RZX72" s="527"/>
      <c r="RZY72" s="1062"/>
      <c r="RZZ72" s="1063"/>
      <c r="SAA72" s="1063"/>
      <c r="SAB72" s="1063"/>
      <c r="SAC72" s="1063"/>
      <c r="SAD72" s="1063"/>
      <c r="SAE72" s="527"/>
      <c r="SAF72" s="1062"/>
      <c r="SAG72" s="1063"/>
      <c r="SAH72" s="1063"/>
      <c r="SAI72" s="1063"/>
      <c r="SAJ72" s="1063"/>
      <c r="SAK72" s="1063"/>
      <c r="SAL72" s="527"/>
      <c r="SAM72" s="1062"/>
      <c r="SAN72" s="1063"/>
      <c r="SAO72" s="1063"/>
      <c r="SAP72" s="1063"/>
      <c r="SAQ72" s="1063"/>
      <c r="SAR72" s="1063"/>
      <c r="SAS72" s="527"/>
      <c r="SAT72" s="1062"/>
      <c r="SAU72" s="1063"/>
      <c r="SAV72" s="1063"/>
      <c r="SAW72" s="1063"/>
      <c r="SAX72" s="1063"/>
      <c r="SAY72" s="1063"/>
      <c r="SAZ72" s="527"/>
      <c r="SBA72" s="1062"/>
      <c r="SBB72" s="1063"/>
      <c r="SBC72" s="1063"/>
      <c r="SBD72" s="1063"/>
      <c r="SBE72" s="1063"/>
      <c r="SBF72" s="1063"/>
      <c r="SBG72" s="527"/>
      <c r="SBH72" s="1062"/>
      <c r="SBI72" s="1063"/>
      <c r="SBJ72" s="1063"/>
      <c r="SBK72" s="1063"/>
      <c r="SBL72" s="1063"/>
      <c r="SBM72" s="1063"/>
      <c r="SBN72" s="527"/>
      <c r="SBO72" s="1062"/>
      <c r="SBP72" s="1063"/>
      <c r="SBQ72" s="1063"/>
      <c r="SBR72" s="1063"/>
      <c r="SBS72" s="1063"/>
      <c r="SBT72" s="1063"/>
      <c r="SBU72" s="527"/>
      <c r="SBV72" s="1062"/>
      <c r="SBW72" s="1063"/>
      <c r="SBX72" s="1063"/>
      <c r="SBY72" s="1063"/>
      <c r="SBZ72" s="1063"/>
      <c r="SCA72" s="1063"/>
      <c r="SCB72" s="527"/>
      <c r="SCC72" s="1062"/>
      <c r="SCD72" s="1063"/>
      <c r="SCE72" s="1063"/>
      <c r="SCF72" s="1063"/>
      <c r="SCG72" s="1063"/>
      <c r="SCH72" s="1063"/>
      <c r="SCI72" s="527"/>
      <c r="SCJ72" s="1062"/>
      <c r="SCK72" s="1063"/>
      <c r="SCL72" s="1063"/>
      <c r="SCM72" s="1063"/>
      <c r="SCN72" s="1063"/>
      <c r="SCO72" s="1063"/>
      <c r="SCP72" s="527"/>
      <c r="SCQ72" s="1062"/>
      <c r="SCR72" s="1063"/>
      <c r="SCS72" s="1063"/>
      <c r="SCT72" s="1063"/>
      <c r="SCU72" s="1063"/>
      <c r="SCV72" s="1063"/>
      <c r="SCW72" s="527"/>
      <c r="SCX72" s="1062"/>
      <c r="SCY72" s="1063"/>
      <c r="SCZ72" s="1063"/>
      <c r="SDA72" s="1063"/>
      <c r="SDB72" s="1063"/>
      <c r="SDC72" s="1063"/>
      <c r="SDD72" s="527"/>
      <c r="SDE72" s="1062"/>
      <c r="SDF72" s="1063"/>
      <c r="SDG72" s="1063"/>
      <c r="SDH72" s="1063"/>
      <c r="SDI72" s="1063"/>
      <c r="SDJ72" s="1063"/>
      <c r="SDK72" s="527"/>
      <c r="SDL72" s="1062"/>
      <c r="SDM72" s="1063"/>
      <c r="SDN72" s="1063"/>
      <c r="SDO72" s="1063"/>
      <c r="SDP72" s="1063"/>
      <c r="SDQ72" s="1063"/>
      <c r="SDR72" s="527"/>
      <c r="SDS72" s="1062"/>
      <c r="SDT72" s="1063"/>
      <c r="SDU72" s="1063"/>
      <c r="SDV72" s="1063"/>
      <c r="SDW72" s="1063"/>
      <c r="SDX72" s="1063"/>
      <c r="SDY72" s="527"/>
      <c r="SDZ72" s="1062"/>
      <c r="SEA72" s="1063"/>
      <c r="SEB72" s="1063"/>
      <c r="SEC72" s="1063"/>
      <c r="SED72" s="1063"/>
      <c r="SEE72" s="1063"/>
      <c r="SEF72" s="527"/>
      <c r="SEG72" s="1062"/>
      <c r="SEH72" s="1063"/>
      <c r="SEI72" s="1063"/>
      <c r="SEJ72" s="1063"/>
      <c r="SEK72" s="1063"/>
      <c r="SEL72" s="1063"/>
      <c r="SEM72" s="527"/>
      <c r="SEN72" s="1062"/>
      <c r="SEO72" s="1063"/>
      <c r="SEP72" s="1063"/>
      <c r="SEQ72" s="1063"/>
      <c r="SER72" s="1063"/>
      <c r="SES72" s="1063"/>
      <c r="SET72" s="527"/>
      <c r="SEU72" s="1062"/>
      <c r="SEV72" s="1063"/>
      <c r="SEW72" s="1063"/>
      <c r="SEX72" s="1063"/>
      <c r="SEY72" s="1063"/>
      <c r="SEZ72" s="1063"/>
      <c r="SFA72" s="527"/>
      <c r="SFB72" s="1062"/>
      <c r="SFC72" s="1063"/>
      <c r="SFD72" s="1063"/>
      <c r="SFE72" s="1063"/>
      <c r="SFF72" s="1063"/>
      <c r="SFG72" s="1063"/>
      <c r="SFH72" s="527"/>
      <c r="SFI72" s="1062"/>
      <c r="SFJ72" s="1063"/>
      <c r="SFK72" s="1063"/>
      <c r="SFL72" s="1063"/>
      <c r="SFM72" s="1063"/>
      <c r="SFN72" s="1063"/>
      <c r="SFO72" s="527"/>
      <c r="SFP72" s="1062"/>
      <c r="SFQ72" s="1063"/>
      <c r="SFR72" s="1063"/>
      <c r="SFS72" s="1063"/>
      <c r="SFT72" s="1063"/>
      <c r="SFU72" s="1063"/>
      <c r="SFV72" s="527"/>
      <c r="SFW72" s="1062"/>
      <c r="SFX72" s="1063"/>
      <c r="SFY72" s="1063"/>
      <c r="SFZ72" s="1063"/>
      <c r="SGA72" s="1063"/>
      <c r="SGB72" s="1063"/>
      <c r="SGC72" s="527"/>
      <c r="SGD72" s="1062"/>
      <c r="SGE72" s="1063"/>
      <c r="SGF72" s="1063"/>
      <c r="SGG72" s="1063"/>
      <c r="SGH72" s="1063"/>
      <c r="SGI72" s="1063"/>
      <c r="SGJ72" s="527"/>
      <c r="SGK72" s="1062"/>
      <c r="SGL72" s="1063"/>
      <c r="SGM72" s="1063"/>
      <c r="SGN72" s="1063"/>
      <c r="SGO72" s="1063"/>
      <c r="SGP72" s="1063"/>
      <c r="SGQ72" s="527"/>
      <c r="SGR72" s="1062"/>
      <c r="SGS72" s="1063"/>
      <c r="SGT72" s="1063"/>
      <c r="SGU72" s="1063"/>
      <c r="SGV72" s="1063"/>
      <c r="SGW72" s="1063"/>
      <c r="SGX72" s="527"/>
      <c r="SGY72" s="1062"/>
      <c r="SGZ72" s="1063"/>
      <c r="SHA72" s="1063"/>
      <c r="SHB72" s="1063"/>
      <c r="SHC72" s="1063"/>
      <c r="SHD72" s="1063"/>
      <c r="SHE72" s="527"/>
      <c r="SHF72" s="1062"/>
      <c r="SHG72" s="1063"/>
      <c r="SHH72" s="1063"/>
      <c r="SHI72" s="1063"/>
      <c r="SHJ72" s="1063"/>
      <c r="SHK72" s="1063"/>
      <c r="SHL72" s="527"/>
      <c r="SHM72" s="1062"/>
      <c r="SHN72" s="1063"/>
      <c r="SHO72" s="1063"/>
      <c r="SHP72" s="1063"/>
      <c r="SHQ72" s="1063"/>
      <c r="SHR72" s="1063"/>
      <c r="SHS72" s="527"/>
      <c r="SHT72" s="1062"/>
      <c r="SHU72" s="1063"/>
      <c r="SHV72" s="1063"/>
      <c r="SHW72" s="1063"/>
      <c r="SHX72" s="1063"/>
      <c r="SHY72" s="1063"/>
      <c r="SHZ72" s="527"/>
      <c r="SIA72" s="1062"/>
      <c r="SIB72" s="1063"/>
      <c r="SIC72" s="1063"/>
      <c r="SID72" s="1063"/>
      <c r="SIE72" s="1063"/>
      <c r="SIF72" s="1063"/>
      <c r="SIG72" s="527"/>
      <c r="SIH72" s="1062"/>
      <c r="SII72" s="1063"/>
      <c r="SIJ72" s="1063"/>
      <c r="SIK72" s="1063"/>
      <c r="SIL72" s="1063"/>
      <c r="SIM72" s="1063"/>
      <c r="SIN72" s="527"/>
      <c r="SIO72" s="1062"/>
      <c r="SIP72" s="1063"/>
      <c r="SIQ72" s="1063"/>
      <c r="SIR72" s="1063"/>
      <c r="SIS72" s="1063"/>
      <c r="SIT72" s="1063"/>
      <c r="SIU72" s="527"/>
      <c r="SIV72" s="1062"/>
      <c r="SIW72" s="1063"/>
      <c r="SIX72" s="1063"/>
      <c r="SIY72" s="1063"/>
      <c r="SIZ72" s="1063"/>
      <c r="SJA72" s="1063"/>
      <c r="SJB72" s="527"/>
      <c r="SJC72" s="1062"/>
      <c r="SJD72" s="1063"/>
      <c r="SJE72" s="1063"/>
      <c r="SJF72" s="1063"/>
      <c r="SJG72" s="1063"/>
      <c r="SJH72" s="1063"/>
      <c r="SJI72" s="527"/>
      <c r="SJJ72" s="1062"/>
      <c r="SJK72" s="1063"/>
      <c r="SJL72" s="1063"/>
      <c r="SJM72" s="1063"/>
      <c r="SJN72" s="1063"/>
      <c r="SJO72" s="1063"/>
      <c r="SJP72" s="527"/>
      <c r="SJQ72" s="1062"/>
      <c r="SJR72" s="1063"/>
      <c r="SJS72" s="1063"/>
      <c r="SJT72" s="1063"/>
      <c r="SJU72" s="1063"/>
      <c r="SJV72" s="1063"/>
      <c r="SJW72" s="527"/>
      <c r="SJX72" s="1062"/>
      <c r="SJY72" s="1063"/>
      <c r="SJZ72" s="1063"/>
      <c r="SKA72" s="1063"/>
      <c r="SKB72" s="1063"/>
      <c r="SKC72" s="1063"/>
      <c r="SKD72" s="527"/>
      <c r="SKE72" s="1062"/>
      <c r="SKF72" s="1063"/>
      <c r="SKG72" s="1063"/>
      <c r="SKH72" s="1063"/>
      <c r="SKI72" s="1063"/>
      <c r="SKJ72" s="1063"/>
      <c r="SKK72" s="527"/>
      <c r="SKL72" s="1062"/>
      <c r="SKM72" s="1063"/>
      <c r="SKN72" s="1063"/>
      <c r="SKO72" s="1063"/>
      <c r="SKP72" s="1063"/>
      <c r="SKQ72" s="1063"/>
      <c r="SKR72" s="527"/>
      <c r="SKS72" s="1062"/>
      <c r="SKT72" s="1063"/>
      <c r="SKU72" s="1063"/>
      <c r="SKV72" s="1063"/>
      <c r="SKW72" s="1063"/>
      <c r="SKX72" s="1063"/>
      <c r="SKY72" s="527"/>
      <c r="SKZ72" s="1062"/>
      <c r="SLA72" s="1063"/>
      <c r="SLB72" s="1063"/>
      <c r="SLC72" s="1063"/>
      <c r="SLD72" s="1063"/>
      <c r="SLE72" s="1063"/>
      <c r="SLF72" s="527"/>
      <c r="SLG72" s="1062"/>
      <c r="SLH72" s="1063"/>
      <c r="SLI72" s="1063"/>
      <c r="SLJ72" s="1063"/>
      <c r="SLK72" s="1063"/>
      <c r="SLL72" s="1063"/>
      <c r="SLM72" s="527"/>
      <c r="SLN72" s="1062"/>
      <c r="SLO72" s="1063"/>
      <c r="SLP72" s="1063"/>
      <c r="SLQ72" s="1063"/>
      <c r="SLR72" s="1063"/>
      <c r="SLS72" s="1063"/>
      <c r="SLT72" s="527"/>
      <c r="SLU72" s="1062"/>
      <c r="SLV72" s="1063"/>
      <c r="SLW72" s="1063"/>
      <c r="SLX72" s="1063"/>
      <c r="SLY72" s="1063"/>
      <c r="SLZ72" s="1063"/>
      <c r="SMA72" s="527"/>
      <c r="SMB72" s="1062"/>
      <c r="SMC72" s="1063"/>
      <c r="SMD72" s="1063"/>
      <c r="SME72" s="1063"/>
      <c r="SMF72" s="1063"/>
      <c r="SMG72" s="1063"/>
      <c r="SMH72" s="527"/>
      <c r="SMI72" s="1062"/>
      <c r="SMJ72" s="1063"/>
      <c r="SMK72" s="1063"/>
      <c r="SML72" s="1063"/>
      <c r="SMM72" s="1063"/>
      <c r="SMN72" s="1063"/>
      <c r="SMO72" s="527"/>
      <c r="SMP72" s="1062"/>
      <c r="SMQ72" s="1063"/>
      <c r="SMR72" s="1063"/>
      <c r="SMS72" s="1063"/>
      <c r="SMT72" s="1063"/>
      <c r="SMU72" s="1063"/>
      <c r="SMV72" s="527"/>
      <c r="SMW72" s="1062"/>
      <c r="SMX72" s="1063"/>
      <c r="SMY72" s="1063"/>
      <c r="SMZ72" s="1063"/>
      <c r="SNA72" s="1063"/>
      <c r="SNB72" s="1063"/>
      <c r="SNC72" s="527"/>
      <c r="SND72" s="1062"/>
      <c r="SNE72" s="1063"/>
      <c r="SNF72" s="1063"/>
      <c r="SNG72" s="1063"/>
      <c r="SNH72" s="1063"/>
      <c r="SNI72" s="1063"/>
      <c r="SNJ72" s="527"/>
      <c r="SNK72" s="1062"/>
      <c r="SNL72" s="1063"/>
      <c r="SNM72" s="1063"/>
      <c r="SNN72" s="1063"/>
      <c r="SNO72" s="1063"/>
      <c r="SNP72" s="1063"/>
      <c r="SNQ72" s="527"/>
      <c r="SNR72" s="1062"/>
      <c r="SNS72" s="1063"/>
      <c r="SNT72" s="1063"/>
      <c r="SNU72" s="1063"/>
      <c r="SNV72" s="1063"/>
      <c r="SNW72" s="1063"/>
      <c r="SNX72" s="527"/>
      <c r="SNY72" s="1062"/>
      <c r="SNZ72" s="1063"/>
      <c r="SOA72" s="1063"/>
      <c r="SOB72" s="1063"/>
      <c r="SOC72" s="1063"/>
      <c r="SOD72" s="1063"/>
      <c r="SOE72" s="527"/>
      <c r="SOF72" s="1062"/>
      <c r="SOG72" s="1063"/>
      <c r="SOH72" s="1063"/>
      <c r="SOI72" s="1063"/>
      <c r="SOJ72" s="1063"/>
      <c r="SOK72" s="1063"/>
      <c r="SOL72" s="527"/>
      <c r="SOM72" s="1062"/>
      <c r="SON72" s="1063"/>
      <c r="SOO72" s="1063"/>
      <c r="SOP72" s="1063"/>
      <c r="SOQ72" s="1063"/>
      <c r="SOR72" s="1063"/>
      <c r="SOS72" s="527"/>
      <c r="SOT72" s="1062"/>
      <c r="SOU72" s="1063"/>
      <c r="SOV72" s="1063"/>
      <c r="SOW72" s="1063"/>
      <c r="SOX72" s="1063"/>
      <c r="SOY72" s="1063"/>
      <c r="SOZ72" s="527"/>
      <c r="SPA72" s="1062"/>
      <c r="SPB72" s="1063"/>
      <c r="SPC72" s="1063"/>
      <c r="SPD72" s="1063"/>
      <c r="SPE72" s="1063"/>
      <c r="SPF72" s="1063"/>
      <c r="SPG72" s="527"/>
      <c r="SPH72" s="1062"/>
      <c r="SPI72" s="1063"/>
      <c r="SPJ72" s="1063"/>
      <c r="SPK72" s="1063"/>
      <c r="SPL72" s="1063"/>
      <c r="SPM72" s="1063"/>
      <c r="SPN72" s="527"/>
      <c r="SPO72" s="1062"/>
      <c r="SPP72" s="1063"/>
      <c r="SPQ72" s="1063"/>
      <c r="SPR72" s="1063"/>
      <c r="SPS72" s="1063"/>
      <c r="SPT72" s="1063"/>
      <c r="SPU72" s="527"/>
      <c r="SPV72" s="1062"/>
      <c r="SPW72" s="1063"/>
      <c r="SPX72" s="1063"/>
      <c r="SPY72" s="1063"/>
      <c r="SPZ72" s="1063"/>
      <c r="SQA72" s="1063"/>
      <c r="SQB72" s="527"/>
      <c r="SQC72" s="1062"/>
      <c r="SQD72" s="1063"/>
      <c r="SQE72" s="1063"/>
      <c r="SQF72" s="1063"/>
      <c r="SQG72" s="1063"/>
      <c r="SQH72" s="1063"/>
      <c r="SQI72" s="527"/>
      <c r="SQJ72" s="1062"/>
      <c r="SQK72" s="1063"/>
      <c r="SQL72" s="1063"/>
      <c r="SQM72" s="1063"/>
      <c r="SQN72" s="1063"/>
      <c r="SQO72" s="1063"/>
      <c r="SQP72" s="527"/>
      <c r="SQQ72" s="1062"/>
      <c r="SQR72" s="1063"/>
      <c r="SQS72" s="1063"/>
      <c r="SQT72" s="1063"/>
      <c r="SQU72" s="1063"/>
      <c r="SQV72" s="1063"/>
      <c r="SQW72" s="527"/>
      <c r="SQX72" s="1062"/>
      <c r="SQY72" s="1063"/>
      <c r="SQZ72" s="1063"/>
      <c r="SRA72" s="1063"/>
      <c r="SRB72" s="1063"/>
      <c r="SRC72" s="1063"/>
      <c r="SRD72" s="527"/>
      <c r="SRE72" s="1062"/>
      <c r="SRF72" s="1063"/>
      <c r="SRG72" s="1063"/>
      <c r="SRH72" s="1063"/>
      <c r="SRI72" s="1063"/>
      <c r="SRJ72" s="1063"/>
      <c r="SRK72" s="527"/>
      <c r="SRL72" s="1062"/>
      <c r="SRM72" s="1063"/>
      <c r="SRN72" s="1063"/>
      <c r="SRO72" s="1063"/>
      <c r="SRP72" s="1063"/>
      <c r="SRQ72" s="1063"/>
      <c r="SRR72" s="527"/>
      <c r="SRS72" s="1062"/>
      <c r="SRT72" s="1063"/>
      <c r="SRU72" s="1063"/>
      <c r="SRV72" s="1063"/>
      <c r="SRW72" s="1063"/>
      <c r="SRX72" s="1063"/>
      <c r="SRY72" s="527"/>
      <c r="SRZ72" s="1062"/>
      <c r="SSA72" s="1063"/>
      <c r="SSB72" s="1063"/>
      <c r="SSC72" s="1063"/>
      <c r="SSD72" s="1063"/>
      <c r="SSE72" s="1063"/>
      <c r="SSF72" s="527"/>
      <c r="SSG72" s="1062"/>
      <c r="SSH72" s="1063"/>
      <c r="SSI72" s="1063"/>
      <c r="SSJ72" s="1063"/>
      <c r="SSK72" s="1063"/>
      <c r="SSL72" s="1063"/>
      <c r="SSM72" s="527"/>
      <c r="SSN72" s="1062"/>
      <c r="SSO72" s="1063"/>
      <c r="SSP72" s="1063"/>
      <c r="SSQ72" s="1063"/>
      <c r="SSR72" s="1063"/>
      <c r="SSS72" s="1063"/>
      <c r="SST72" s="527"/>
      <c r="SSU72" s="1062"/>
      <c r="SSV72" s="1063"/>
      <c r="SSW72" s="1063"/>
      <c r="SSX72" s="1063"/>
      <c r="SSY72" s="1063"/>
      <c r="SSZ72" s="1063"/>
      <c r="STA72" s="527"/>
      <c r="STB72" s="1062"/>
      <c r="STC72" s="1063"/>
      <c r="STD72" s="1063"/>
      <c r="STE72" s="1063"/>
      <c r="STF72" s="1063"/>
      <c r="STG72" s="1063"/>
      <c r="STH72" s="527"/>
      <c r="STI72" s="1062"/>
      <c r="STJ72" s="1063"/>
      <c r="STK72" s="1063"/>
      <c r="STL72" s="1063"/>
      <c r="STM72" s="1063"/>
      <c r="STN72" s="1063"/>
      <c r="STO72" s="527"/>
      <c r="STP72" s="1062"/>
      <c r="STQ72" s="1063"/>
      <c r="STR72" s="1063"/>
      <c r="STS72" s="1063"/>
      <c r="STT72" s="1063"/>
      <c r="STU72" s="1063"/>
      <c r="STV72" s="527"/>
      <c r="STW72" s="1062"/>
      <c r="STX72" s="1063"/>
      <c r="STY72" s="1063"/>
      <c r="STZ72" s="1063"/>
      <c r="SUA72" s="1063"/>
      <c r="SUB72" s="1063"/>
      <c r="SUC72" s="527"/>
      <c r="SUD72" s="1062"/>
      <c r="SUE72" s="1063"/>
      <c r="SUF72" s="1063"/>
      <c r="SUG72" s="1063"/>
      <c r="SUH72" s="1063"/>
      <c r="SUI72" s="1063"/>
      <c r="SUJ72" s="527"/>
      <c r="SUK72" s="1062"/>
      <c r="SUL72" s="1063"/>
      <c r="SUM72" s="1063"/>
      <c r="SUN72" s="1063"/>
      <c r="SUO72" s="1063"/>
      <c r="SUP72" s="1063"/>
      <c r="SUQ72" s="527"/>
      <c r="SUR72" s="1062"/>
      <c r="SUS72" s="1063"/>
      <c r="SUT72" s="1063"/>
      <c r="SUU72" s="1063"/>
      <c r="SUV72" s="1063"/>
      <c r="SUW72" s="1063"/>
      <c r="SUX72" s="527"/>
      <c r="SUY72" s="1062"/>
      <c r="SUZ72" s="1063"/>
      <c r="SVA72" s="1063"/>
      <c r="SVB72" s="1063"/>
      <c r="SVC72" s="1063"/>
      <c r="SVD72" s="1063"/>
      <c r="SVE72" s="527"/>
      <c r="SVF72" s="1062"/>
      <c r="SVG72" s="1063"/>
      <c r="SVH72" s="1063"/>
      <c r="SVI72" s="1063"/>
      <c r="SVJ72" s="1063"/>
      <c r="SVK72" s="1063"/>
      <c r="SVL72" s="527"/>
      <c r="SVM72" s="1062"/>
      <c r="SVN72" s="1063"/>
      <c r="SVO72" s="1063"/>
      <c r="SVP72" s="1063"/>
      <c r="SVQ72" s="1063"/>
      <c r="SVR72" s="1063"/>
      <c r="SVS72" s="527"/>
      <c r="SVT72" s="1062"/>
      <c r="SVU72" s="1063"/>
      <c r="SVV72" s="1063"/>
      <c r="SVW72" s="1063"/>
      <c r="SVX72" s="1063"/>
      <c r="SVY72" s="1063"/>
      <c r="SVZ72" s="527"/>
      <c r="SWA72" s="1062"/>
      <c r="SWB72" s="1063"/>
      <c r="SWC72" s="1063"/>
      <c r="SWD72" s="1063"/>
      <c r="SWE72" s="1063"/>
      <c r="SWF72" s="1063"/>
      <c r="SWG72" s="527"/>
      <c r="SWH72" s="1062"/>
      <c r="SWI72" s="1063"/>
      <c r="SWJ72" s="1063"/>
      <c r="SWK72" s="1063"/>
      <c r="SWL72" s="1063"/>
      <c r="SWM72" s="1063"/>
      <c r="SWN72" s="527"/>
      <c r="SWO72" s="1062"/>
      <c r="SWP72" s="1063"/>
      <c r="SWQ72" s="1063"/>
      <c r="SWR72" s="1063"/>
      <c r="SWS72" s="1063"/>
      <c r="SWT72" s="1063"/>
      <c r="SWU72" s="527"/>
      <c r="SWV72" s="1062"/>
      <c r="SWW72" s="1063"/>
      <c r="SWX72" s="1063"/>
      <c r="SWY72" s="1063"/>
      <c r="SWZ72" s="1063"/>
      <c r="SXA72" s="1063"/>
      <c r="SXB72" s="527"/>
      <c r="SXC72" s="1062"/>
      <c r="SXD72" s="1063"/>
      <c r="SXE72" s="1063"/>
      <c r="SXF72" s="1063"/>
      <c r="SXG72" s="1063"/>
      <c r="SXH72" s="1063"/>
      <c r="SXI72" s="527"/>
      <c r="SXJ72" s="1062"/>
      <c r="SXK72" s="1063"/>
      <c r="SXL72" s="1063"/>
      <c r="SXM72" s="1063"/>
      <c r="SXN72" s="1063"/>
      <c r="SXO72" s="1063"/>
      <c r="SXP72" s="527"/>
      <c r="SXQ72" s="1062"/>
      <c r="SXR72" s="1063"/>
      <c r="SXS72" s="1063"/>
      <c r="SXT72" s="1063"/>
      <c r="SXU72" s="1063"/>
      <c r="SXV72" s="1063"/>
      <c r="SXW72" s="527"/>
      <c r="SXX72" s="1062"/>
      <c r="SXY72" s="1063"/>
      <c r="SXZ72" s="1063"/>
      <c r="SYA72" s="1063"/>
      <c r="SYB72" s="1063"/>
      <c r="SYC72" s="1063"/>
      <c r="SYD72" s="527"/>
      <c r="SYE72" s="1062"/>
      <c r="SYF72" s="1063"/>
      <c r="SYG72" s="1063"/>
      <c r="SYH72" s="1063"/>
      <c r="SYI72" s="1063"/>
      <c r="SYJ72" s="1063"/>
      <c r="SYK72" s="527"/>
      <c r="SYL72" s="1062"/>
      <c r="SYM72" s="1063"/>
      <c r="SYN72" s="1063"/>
      <c r="SYO72" s="1063"/>
      <c r="SYP72" s="1063"/>
      <c r="SYQ72" s="1063"/>
      <c r="SYR72" s="527"/>
      <c r="SYS72" s="1062"/>
      <c r="SYT72" s="1063"/>
      <c r="SYU72" s="1063"/>
      <c r="SYV72" s="1063"/>
      <c r="SYW72" s="1063"/>
      <c r="SYX72" s="1063"/>
      <c r="SYY72" s="527"/>
      <c r="SYZ72" s="1062"/>
      <c r="SZA72" s="1063"/>
      <c r="SZB72" s="1063"/>
      <c r="SZC72" s="1063"/>
      <c r="SZD72" s="1063"/>
      <c r="SZE72" s="1063"/>
      <c r="SZF72" s="527"/>
      <c r="SZG72" s="1062"/>
      <c r="SZH72" s="1063"/>
      <c r="SZI72" s="1063"/>
      <c r="SZJ72" s="1063"/>
      <c r="SZK72" s="1063"/>
      <c r="SZL72" s="1063"/>
      <c r="SZM72" s="527"/>
      <c r="SZN72" s="1062"/>
      <c r="SZO72" s="1063"/>
      <c r="SZP72" s="1063"/>
      <c r="SZQ72" s="1063"/>
      <c r="SZR72" s="1063"/>
      <c r="SZS72" s="1063"/>
      <c r="SZT72" s="527"/>
      <c r="SZU72" s="1062"/>
      <c r="SZV72" s="1063"/>
      <c r="SZW72" s="1063"/>
      <c r="SZX72" s="1063"/>
      <c r="SZY72" s="1063"/>
      <c r="SZZ72" s="1063"/>
      <c r="TAA72" s="527"/>
      <c r="TAB72" s="1062"/>
      <c r="TAC72" s="1063"/>
      <c r="TAD72" s="1063"/>
      <c r="TAE72" s="1063"/>
      <c r="TAF72" s="1063"/>
      <c r="TAG72" s="1063"/>
      <c r="TAH72" s="527"/>
      <c r="TAI72" s="1062"/>
      <c r="TAJ72" s="1063"/>
      <c r="TAK72" s="1063"/>
      <c r="TAL72" s="1063"/>
      <c r="TAM72" s="1063"/>
      <c r="TAN72" s="1063"/>
      <c r="TAO72" s="527"/>
      <c r="TAP72" s="1062"/>
      <c r="TAQ72" s="1063"/>
      <c r="TAR72" s="1063"/>
      <c r="TAS72" s="1063"/>
      <c r="TAT72" s="1063"/>
      <c r="TAU72" s="1063"/>
      <c r="TAV72" s="527"/>
      <c r="TAW72" s="1062"/>
      <c r="TAX72" s="1063"/>
      <c r="TAY72" s="1063"/>
      <c r="TAZ72" s="1063"/>
      <c r="TBA72" s="1063"/>
      <c r="TBB72" s="1063"/>
      <c r="TBC72" s="527"/>
      <c r="TBD72" s="1062"/>
      <c r="TBE72" s="1063"/>
      <c r="TBF72" s="1063"/>
      <c r="TBG72" s="1063"/>
      <c r="TBH72" s="1063"/>
      <c r="TBI72" s="1063"/>
      <c r="TBJ72" s="527"/>
      <c r="TBK72" s="1062"/>
      <c r="TBL72" s="1063"/>
      <c r="TBM72" s="1063"/>
      <c r="TBN72" s="1063"/>
      <c r="TBO72" s="1063"/>
      <c r="TBP72" s="1063"/>
      <c r="TBQ72" s="527"/>
      <c r="TBR72" s="1062"/>
      <c r="TBS72" s="1063"/>
      <c r="TBT72" s="1063"/>
      <c r="TBU72" s="1063"/>
      <c r="TBV72" s="1063"/>
      <c r="TBW72" s="1063"/>
      <c r="TBX72" s="527"/>
      <c r="TBY72" s="1062"/>
      <c r="TBZ72" s="1063"/>
      <c r="TCA72" s="1063"/>
      <c r="TCB72" s="1063"/>
      <c r="TCC72" s="1063"/>
      <c r="TCD72" s="1063"/>
      <c r="TCE72" s="527"/>
      <c r="TCF72" s="1062"/>
      <c r="TCG72" s="1063"/>
      <c r="TCH72" s="1063"/>
      <c r="TCI72" s="1063"/>
      <c r="TCJ72" s="1063"/>
      <c r="TCK72" s="1063"/>
      <c r="TCL72" s="527"/>
      <c r="TCM72" s="1062"/>
      <c r="TCN72" s="1063"/>
      <c r="TCO72" s="1063"/>
      <c r="TCP72" s="1063"/>
      <c r="TCQ72" s="1063"/>
      <c r="TCR72" s="1063"/>
      <c r="TCS72" s="527"/>
      <c r="TCT72" s="1062"/>
      <c r="TCU72" s="1063"/>
      <c r="TCV72" s="1063"/>
      <c r="TCW72" s="1063"/>
      <c r="TCX72" s="1063"/>
      <c r="TCY72" s="1063"/>
      <c r="TCZ72" s="527"/>
      <c r="TDA72" s="1062"/>
      <c r="TDB72" s="1063"/>
      <c r="TDC72" s="1063"/>
      <c r="TDD72" s="1063"/>
      <c r="TDE72" s="1063"/>
      <c r="TDF72" s="1063"/>
      <c r="TDG72" s="527"/>
      <c r="TDH72" s="1062"/>
      <c r="TDI72" s="1063"/>
      <c r="TDJ72" s="1063"/>
      <c r="TDK72" s="1063"/>
      <c r="TDL72" s="1063"/>
      <c r="TDM72" s="1063"/>
      <c r="TDN72" s="527"/>
      <c r="TDO72" s="1062"/>
      <c r="TDP72" s="1063"/>
      <c r="TDQ72" s="1063"/>
      <c r="TDR72" s="1063"/>
      <c r="TDS72" s="1063"/>
      <c r="TDT72" s="1063"/>
      <c r="TDU72" s="527"/>
      <c r="TDV72" s="1062"/>
      <c r="TDW72" s="1063"/>
      <c r="TDX72" s="1063"/>
      <c r="TDY72" s="1063"/>
      <c r="TDZ72" s="1063"/>
      <c r="TEA72" s="1063"/>
      <c r="TEB72" s="527"/>
      <c r="TEC72" s="1062"/>
      <c r="TED72" s="1063"/>
      <c r="TEE72" s="1063"/>
      <c r="TEF72" s="1063"/>
      <c r="TEG72" s="1063"/>
      <c r="TEH72" s="1063"/>
      <c r="TEI72" s="527"/>
      <c r="TEJ72" s="1062"/>
      <c r="TEK72" s="1063"/>
      <c r="TEL72" s="1063"/>
      <c r="TEM72" s="1063"/>
      <c r="TEN72" s="1063"/>
      <c r="TEO72" s="1063"/>
      <c r="TEP72" s="527"/>
      <c r="TEQ72" s="1062"/>
      <c r="TER72" s="1063"/>
      <c r="TES72" s="1063"/>
      <c r="TET72" s="1063"/>
      <c r="TEU72" s="1063"/>
      <c r="TEV72" s="1063"/>
      <c r="TEW72" s="527"/>
      <c r="TEX72" s="1062"/>
      <c r="TEY72" s="1063"/>
      <c r="TEZ72" s="1063"/>
      <c r="TFA72" s="1063"/>
      <c r="TFB72" s="1063"/>
      <c r="TFC72" s="1063"/>
      <c r="TFD72" s="527"/>
      <c r="TFE72" s="1062"/>
      <c r="TFF72" s="1063"/>
      <c r="TFG72" s="1063"/>
      <c r="TFH72" s="1063"/>
      <c r="TFI72" s="1063"/>
      <c r="TFJ72" s="1063"/>
      <c r="TFK72" s="527"/>
      <c r="TFL72" s="1062"/>
      <c r="TFM72" s="1063"/>
      <c r="TFN72" s="1063"/>
      <c r="TFO72" s="1063"/>
      <c r="TFP72" s="1063"/>
      <c r="TFQ72" s="1063"/>
      <c r="TFR72" s="527"/>
      <c r="TFS72" s="1062"/>
      <c r="TFT72" s="1063"/>
      <c r="TFU72" s="1063"/>
      <c r="TFV72" s="1063"/>
      <c r="TFW72" s="1063"/>
      <c r="TFX72" s="1063"/>
      <c r="TFY72" s="527"/>
      <c r="TFZ72" s="1062"/>
      <c r="TGA72" s="1063"/>
      <c r="TGB72" s="1063"/>
      <c r="TGC72" s="1063"/>
      <c r="TGD72" s="1063"/>
      <c r="TGE72" s="1063"/>
      <c r="TGF72" s="527"/>
      <c r="TGG72" s="1062"/>
      <c r="TGH72" s="1063"/>
      <c r="TGI72" s="1063"/>
      <c r="TGJ72" s="1063"/>
      <c r="TGK72" s="1063"/>
      <c r="TGL72" s="1063"/>
      <c r="TGM72" s="527"/>
      <c r="TGN72" s="1062"/>
      <c r="TGO72" s="1063"/>
      <c r="TGP72" s="1063"/>
      <c r="TGQ72" s="1063"/>
      <c r="TGR72" s="1063"/>
      <c r="TGS72" s="1063"/>
      <c r="TGT72" s="527"/>
      <c r="TGU72" s="1062"/>
      <c r="TGV72" s="1063"/>
      <c r="TGW72" s="1063"/>
      <c r="TGX72" s="1063"/>
      <c r="TGY72" s="1063"/>
      <c r="TGZ72" s="1063"/>
      <c r="THA72" s="527"/>
      <c r="THB72" s="1062"/>
      <c r="THC72" s="1063"/>
      <c r="THD72" s="1063"/>
      <c r="THE72" s="1063"/>
      <c r="THF72" s="1063"/>
      <c r="THG72" s="1063"/>
      <c r="THH72" s="527"/>
      <c r="THI72" s="1062"/>
      <c r="THJ72" s="1063"/>
      <c r="THK72" s="1063"/>
      <c r="THL72" s="1063"/>
      <c r="THM72" s="1063"/>
      <c r="THN72" s="1063"/>
      <c r="THO72" s="527"/>
      <c r="THP72" s="1062"/>
      <c r="THQ72" s="1063"/>
      <c r="THR72" s="1063"/>
      <c r="THS72" s="1063"/>
      <c r="THT72" s="1063"/>
      <c r="THU72" s="1063"/>
      <c r="THV72" s="527"/>
      <c r="THW72" s="1062"/>
      <c r="THX72" s="1063"/>
      <c r="THY72" s="1063"/>
      <c r="THZ72" s="1063"/>
      <c r="TIA72" s="1063"/>
      <c r="TIB72" s="1063"/>
      <c r="TIC72" s="527"/>
      <c r="TID72" s="1062"/>
      <c r="TIE72" s="1063"/>
      <c r="TIF72" s="1063"/>
      <c r="TIG72" s="1063"/>
      <c r="TIH72" s="1063"/>
      <c r="TII72" s="1063"/>
      <c r="TIJ72" s="527"/>
      <c r="TIK72" s="1062"/>
      <c r="TIL72" s="1063"/>
      <c r="TIM72" s="1063"/>
      <c r="TIN72" s="1063"/>
      <c r="TIO72" s="1063"/>
      <c r="TIP72" s="1063"/>
      <c r="TIQ72" s="527"/>
      <c r="TIR72" s="1062"/>
      <c r="TIS72" s="1063"/>
      <c r="TIT72" s="1063"/>
      <c r="TIU72" s="1063"/>
      <c r="TIV72" s="1063"/>
      <c r="TIW72" s="1063"/>
      <c r="TIX72" s="527"/>
      <c r="TIY72" s="1062"/>
      <c r="TIZ72" s="1063"/>
      <c r="TJA72" s="1063"/>
      <c r="TJB72" s="1063"/>
      <c r="TJC72" s="1063"/>
      <c r="TJD72" s="1063"/>
      <c r="TJE72" s="527"/>
      <c r="TJF72" s="1062"/>
      <c r="TJG72" s="1063"/>
      <c r="TJH72" s="1063"/>
      <c r="TJI72" s="1063"/>
      <c r="TJJ72" s="1063"/>
      <c r="TJK72" s="1063"/>
      <c r="TJL72" s="527"/>
      <c r="TJM72" s="1062"/>
      <c r="TJN72" s="1063"/>
      <c r="TJO72" s="1063"/>
      <c r="TJP72" s="1063"/>
      <c r="TJQ72" s="1063"/>
      <c r="TJR72" s="1063"/>
      <c r="TJS72" s="527"/>
      <c r="TJT72" s="1062"/>
      <c r="TJU72" s="1063"/>
      <c r="TJV72" s="1063"/>
      <c r="TJW72" s="1063"/>
      <c r="TJX72" s="1063"/>
      <c r="TJY72" s="1063"/>
      <c r="TJZ72" s="527"/>
      <c r="TKA72" s="1062"/>
      <c r="TKB72" s="1063"/>
      <c r="TKC72" s="1063"/>
      <c r="TKD72" s="1063"/>
      <c r="TKE72" s="1063"/>
      <c r="TKF72" s="1063"/>
      <c r="TKG72" s="527"/>
      <c r="TKH72" s="1062"/>
      <c r="TKI72" s="1063"/>
      <c r="TKJ72" s="1063"/>
      <c r="TKK72" s="1063"/>
      <c r="TKL72" s="1063"/>
      <c r="TKM72" s="1063"/>
      <c r="TKN72" s="527"/>
      <c r="TKO72" s="1062"/>
      <c r="TKP72" s="1063"/>
      <c r="TKQ72" s="1063"/>
      <c r="TKR72" s="1063"/>
      <c r="TKS72" s="1063"/>
      <c r="TKT72" s="1063"/>
      <c r="TKU72" s="527"/>
      <c r="TKV72" s="1062"/>
      <c r="TKW72" s="1063"/>
      <c r="TKX72" s="1063"/>
      <c r="TKY72" s="1063"/>
      <c r="TKZ72" s="1063"/>
      <c r="TLA72" s="1063"/>
      <c r="TLB72" s="527"/>
      <c r="TLC72" s="1062"/>
      <c r="TLD72" s="1063"/>
      <c r="TLE72" s="1063"/>
      <c r="TLF72" s="1063"/>
      <c r="TLG72" s="1063"/>
      <c r="TLH72" s="1063"/>
      <c r="TLI72" s="527"/>
      <c r="TLJ72" s="1062"/>
      <c r="TLK72" s="1063"/>
      <c r="TLL72" s="1063"/>
      <c r="TLM72" s="1063"/>
      <c r="TLN72" s="1063"/>
      <c r="TLO72" s="1063"/>
      <c r="TLP72" s="527"/>
      <c r="TLQ72" s="1062"/>
      <c r="TLR72" s="1063"/>
      <c r="TLS72" s="1063"/>
      <c r="TLT72" s="1063"/>
      <c r="TLU72" s="1063"/>
      <c r="TLV72" s="1063"/>
      <c r="TLW72" s="527"/>
      <c r="TLX72" s="1062"/>
      <c r="TLY72" s="1063"/>
      <c r="TLZ72" s="1063"/>
      <c r="TMA72" s="1063"/>
      <c r="TMB72" s="1063"/>
      <c r="TMC72" s="1063"/>
      <c r="TMD72" s="527"/>
      <c r="TME72" s="1062"/>
      <c r="TMF72" s="1063"/>
      <c r="TMG72" s="1063"/>
      <c r="TMH72" s="1063"/>
      <c r="TMI72" s="1063"/>
      <c r="TMJ72" s="1063"/>
      <c r="TMK72" s="527"/>
      <c r="TML72" s="1062"/>
      <c r="TMM72" s="1063"/>
      <c r="TMN72" s="1063"/>
      <c r="TMO72" s="1063"/>
      <c r="TMP72" s="1063"/>
      <c r="TMQ72" s="1063"/>
      <c r="TMR72" s="527"/>
      <c r="TMS72" s="1062"/>
      <c r="TMT72" s="1063"/>
      <c r="TMU72" s="1063"/>
      <c r="TMV72" s="1063"/>
      <c r="TMW72" s="1063"/>
      <c r="TMX72" s="1063"/>
      <c r="TMY72" s="527"/>
      <c r="TMZ72" s="1062"/>
      <c r="TNA72" s="1063"/>
      <c r="TNB72" s="1063"/>
      <c r="TNC72" s="1063"/>
      <c r="TND72" s="1063"/>
      <c r="TNE72" s="1063"/>
      <c r="TNF72" s="527"/>
      <c r="TNG72" s="1062"/>
      <c r="TNH72" s="1063"/>
      <c r="TNI72" s="1063"/>
      <c r="TNJ72" s="1063"/>
      <c r="TNK72" s="1063"/>
      <c r="TNL72" s="1063"/>
      <c r="TNM72" s="527"/>
      <c r="TNN72" s="1062"/>
      <c r="TNO72" s="1063"/>
      <c r="TNP72" s="1063"/>
      <c r="TNQ72" s="1063"/>
      <c r="TNR72" s="1063"/>
      <c r="TNS72" s="1063"/>
      <c r="TNT72" s="527"/>
      <c r="TNU72" s="1062"/>
      <c r="TNV72" s="1063"/>
      <c r="TNW72" s="1063"/>
      <c r="TNX72" s="1063"/>
      <c r="TNY72" s="1063"/>
      <c r="TNZ72" s="1063"/>
      <c r="TOA72" s="527"/>
      <c r="TOB72" s="1062"/>
      <c r="TOC72" s="1063"/>
      <c r="TOD72" s="1063"/>
      <c r="TOE72" s="1063"/>
      <c r="TOF72" s="1063"/>
      <c r="TOG72" s="1063"/>
      <c r="TOH72" s="527"/>
      <c r="TOI72" s="1062"/>
      <c r="TOJ72" s="1063"/>
      <c r="TOK72" s="1063"/>
      <c r="TOL72" s="1063"/>
      <c r="TOM72" s="1063"/>
      <c r="TON72" s="1063"/>
      <c r="TOO72" s="527"/>
      <c r="TOP72" s="1062"/>
      <c r="TOQ72" s="1063"/>
      <c r="TOR72" s="1063"/>
      <c r="TOS72" s="1063"/>
      <c r="TOT72" s="1063"/>
      <c r="TOU72" s="1063"/>
      <c r="TOV72" s="527"/>
      <c r="TOW72" s="1062"/>
      <c r="TOX72" s="1063"/>
      <c r="TOY72" s="1063"/>
      <c r="TOZ72" s="1063"/>
      <c r="TPA72" s="1063"/>
      <c r="TPB72" s="1063"/>
      <c r="TPC72" s="527"/>
      <c r="TPD72" s="1062"/>
      <c r="TPE72" s="1063"/>
      <c r="TPF72" s="1063"/>
      <c r="TPG72" s="1063"/>
      <c r="TPH72" s="1063"/>
      <c r="TPI72" s="1063"/>
      <c r="TPJ72" s="527"/>
      <c r="TPK72" s="1062"/>
      <c r="TPL72" s="1063"/>
      <c r="TPM72" s="1063"/>
      <c r="TPN72" s="1063"/>
      <c r="TPO72" s="1063"/>
      <c r="TPP72" s="1063"/>
      <c r="TPQ72" s="527"/>
      <c r="TPR72" s="1062"/>
      <c r="TPS72" s="1063"/>
      <c r="TPT72" s="1063"/>
      <c r="TPU72" s="1063"/>
      <c r="TPV72" s="1063"/>
      <c r="TPW72" s="1063"/>
      <c r="TPX72" s="527"/>
      <c r="TPY72" s="1062"/>
      <c r="TPZ72" s="1063"/>
      <c r="TQA72" s="1063"/>
      <c r="TQB72" s="1063"/>
      <c r="TQC72" s="1063"/>
      <c r="TQD72" s="1063"/>
      <c r="TQE72" s="527"/>
      <c r="TQF72" s="1062"/>
      <c r="TQG72" s="1063"/>
      <c r="TQH72" s="1063"/>
      <c r="TQI72" s="1063"/>
      <c r="TQJ72" s="1063"/>
      <c r="TQK72" s="1063"/>
      <c r="TQL72" s="527"/>
      <c r="TQM72" s="1062"/>
      <c r="TQN72" s="1063"/>
      <c r="TQO72" s="1063"/>
      <c r="TQP72" s="1063"/>
      <c r="TQQ72" s="1063"/>
      <c r="TQR72" s="1063"/>
      <c r="TQS72" s="527"/>
      <c r="TQT72" s="1062"/>
      <c r="TQU72" s="1063"/>
      <c r="TQV72" s="1063"/>
      <c r="TQW72" s="1063"/>
      <c r="TQX72" s="1063"/>
      <c r="TQY72" s="1063"/>
      <c r="TQZ72" s="527"/>
      <c r="TRA72" s="1062"/>
      <c r="TRB72" s="1063"/>
      <c r="TRC72" s="1063"/>
      <c r="TRD72" s="1063"/>
      <c r="TRE72" s="1063"/>
      <c r="TRF72" s="1063"/>
      <c r="TRG72" s="527"/>
      <c r="TRH72" s="1062"/>
      <c r="TRI72" s="1063"/>
      <c r="TRJ72" s="1063"/>
      <c r="TRK72" s="1063"/>
      <c r="TRL72" s="1063"/>
      <c r="TRM72" s="1063"/>
      <c r="TRN72" s="527"/>
      <c r="TRO72" s="1062"/>
      <c r="TRP72" s="1063"/>
      <c r="TRQ72" s="1063"/>
      <c r="TRR72" s="1063"/>
      <c r="TRS72" s="1063"/>
      <c r="TRT72" s="1063"/>
      <c r="TRU72" s="527"/>
      <c r="TRV72" s="1062"/>
      <c r="TRW72" s="1063"/>
      <c r="TRX72" s="1063"/>
      <c r="TRY72" s="1063"/>
      <c r="TRZ72" s="1063"/>
      <c r="TSA72" s="1063"/>
      <c r="TSB72" s="527"/>
      <c r="TSC72" s="1062"/>
      <c r="TSD72" s="1063"/>
      <c r="TSE72" s="1063"/>
      <c r="TSF72" s="1063"/>
      <c r="TSG72" s="1063"/>
      <c r="TSH72" s="1063"/>
      <c r="TSI72" s="527"/>
      <c r="TSJ72" s="1062"/>
      <c r="TSK72" s="1063"/>
      <c r="TSL72" s="1063"/>
      <c r="TSM72" s="1063"/>
      <c r="TSN72" s="1063"/>
      <c r="TSO72" s="1063"/>
      <c r="TSP72" s="527"/>
      <c r="TSQ72" s="1062"/>
      <c r="TSR72" s="1063"/>
      <c r="TSS72" s="1063"/>
      <c r="TST72" s="1063"/>
      <c r="TSU72" s="1063"/>
      <c r="TSV72" s="1063"/>
      <c r="TSW72" s="527"/>
      <c r="TSX72" s="1062"/>
      <c r="TSY72" s="1063"/>
      <c r="TSZ72" s="1063"/>
      <c r="TTA72" s="1063"/>
      <c r="TTB72" s="1063"/>
      <c r="TTC72" s="1063"/>
      <c r="TTD72" s="527"/>
      <c r="TTE72" s="1062"/>
      <c r="TTF72" s="1063"/>
      <c r="TTG72" s="1063"/>
      <c r="TTH72" s="1063"/>
      <c r="TTI72" s="1063"/>
      <c r="TTJ72" s="1063"/>
      <c r="TTK72" s="527"/>
      <c r="TTL72" s="1062"/>
      <c r="TTM72" s="1063"/>
      <c r="TTN72" s="1063"/>
      <c r="TTO72" s="1063"/>
      <c r="TTP72" s="1063"/>
      <c r="TTQ72" s="1063"/>
      <c r="TTR72" s="527"/>
      <c r="TTS72" s="1062"/>
      <c r="TTT72" s="1063"/>
      <c r="TTU72" s="1063"/>
      <c r="TTV72" s="1063"/>
      <c r="TTW72" s="1063"/>
      <c r="TTX72" s="1063"/>
      <c r="TTY72" s="527"/>
      <c r="TTZ72" s="1062"/>
      <c r="TUA72" s="1063"/>
      <c r="TUB72" s="1063"/>
      <c r="TUC72" s="1063"/>
      <c r="TUD72" s="1063"/>
      <c r="TUE72" s="1063"/>
      <c r="TUF72" s="527"/>
      <c r="TUG72" s="1062"/>
      <c r="TUH72" s="1063"/>
      <c r="TUI72" s="1063"/>
      <c r="TUJ72" s="1063"/>
      <c r="TUK72" s="1063"/>
      <c r="TUL72" s="1063"/>
      <c r="TUM72" s="527"/>
      <c r="TUN72" s="1062"/>
      <c r="TUO72" s="1063"/>
      <c r="TUP72" s="1063"/>
      <c r="TUQ72" s="1063"/>
      <c r="TUR72" s="1063"/>
      <c r="TUS72" s="1063"/>
      <c r="TUT72" s="527"/>
      <c r="TUU72" s="1062"/>
      <c r="TUV72" s="1063"/>
      <c r="TUW72" s="1063"/>
      <c r="TUX72" s="1063"/>
      <c r="TUY72" s="1063"/>
      <c r="TUZ72" s="1063"/>
      <c r="TVA72" s="527"/>
      <c r="TVB72" s="1062"/>
      <c r="TVC72" s="1063"/>
      <c r="TVD72" s="1063"/>
      <c r="TVE72" s="1063"/>
      <c r="TVF72" s="1063"/>
      <c r="TVG72" s="1063"/>
      <c r="TVH72" s="527"/>
      <c r="TVI72" s="1062"/>
      <c r="TVJ72" s="1063"/>
      <c r="TVK72" s="1063"/>
      <c r="TVL72" s="1063"/>
      <c r="TVM72" s="1063"/>
      <c r="TVN72" s="1063"/>
      <c r="TVO72" s="527"/>
      <c r="TVP72" s="1062"/>
      <c r="TVQ72" s="1063"/>
      <c r="TVR72" s="1063"/>
      <c r="TVS72" s="1063"/>
      <c r="TVT72" s="1063"/>
      <c r="TVU72" s="1063"/>
      <c r="TVV72" s="527"/>
      <c r="TVW72" s="1062"/>
      <c r="TVX72" s="1063"/>
      <c r="TVY72" s="1063"/>
      <c r="TVZ72" s="1063"/>
      <c r="TWA72" s="1063"/>
      <c r="TWB72" s="1063"/>
      <c r="TWC72" s="527"/>
      <c r="TWD72" s="1062"/>
      <c r="TWE72" s="1063"/>
      <c r="TWF72" s="1063"/>
      <c r="TWG72" s="1063"/>
      <c r="TWH72" s="1063"/>
      <c r="TWI72" s="1063"/>
      <c r="TWJ72" s="527"/>
      <c r="TWK72" s="1062"/>
      <c r="TWL72" s="1063"/>
      <c r="TWM72" s="1063"/>
      <c r="TWN72" s="1063"/>
      <c r="TWO72" s="1063"/>
      <c r="TWP72" s="1063"/>
      <c r="TWQ72" s="527"/>
      <c r="TWR72" s="1062"/>
      <c r="TWS72" s="1063"/>
      <c r="TWT72" s="1063"/>
      <c r="TWU72" s="1063"/>
      <c r="TWV72" s="1063"/>
      <c r="TWW72" s="1063"/>
      <c r="TWX72" s="527"/>
      <c r="TWY72" s="1062"/>
      <c r="TWZ72" s="1063"/>
      <c r="TXA72" s="1063"/>
      <c r="TXB72" s="1063"/>
      <c r="TXC72" s="1063"/>
      <c r="TXD72" s="1063"/>
      <c r="TXE72" s="527"/>
      <c r="TXF72" s="1062"/>
      <c r="TXG72" s="1063"/>
      <c r="TXH72" s="1063"/>
      <c r="TXI72" s="1063"/>
      <c r="TXJ72" s="1063"/>
      <c r="TXK72" s="1063"/>
      <c r="TXL72" s="527"/>
      <c r="TXM72" s="1062"/>
      <c r="TXN72" s="1063"/>
      <c r="TXO72" s="1063"/>
      <c r="TXP72" s="1063"/>
      <c r="TXQ72" s="1063"/>
      <c r="TXR72" s="1063"/>
      <c r="TXS72" s="527"/>
      <c r="TXT72" s="1062"/>
      <c r="TXU72" s="1063"/>
      <c r="TXV72" s="1063"/>
      <c r="TXW72" s="1063"/>
      <c r="TXX72" s="1063"/>
      <c r="TXY72" s="1063"/>
      <c r="TXZ72" s="527"/>
      <c r="TYA72" s="1062"/>
      <c r="TYB72" s="1063"/>
      <c r="TYC72" s="1063"/>
      <c r="TYD72" s="1063"/>
      <c r="TYE72" s="1063"/>
      <c r="TYF72" s="1063"/>
      <c r="TYG72" s="527"/>
      <c r="TYH72" s="1062"/>
      <c r="TYI72" s="1063"/>
      <c r="TYJ72" s="1063"/>
      <c r="TYK72" s="1063"/>
      <c r="TYL72" s="1063"/>
      <c r="TYM72" s="1063"/>
      <c r="TYN72" s="527"/>
      <c r="TYO72" s="1062"/>
      <c r="TYP72" s="1063"/>
      <c r="TYQ72" s="1063"/>
      <c r="TYR72" s="1063"/>
      <c r="TYS72" s="1063"/>
      <c r="TYT72" s="1063"/>
      <c r="TYU72" s="527"/>
      <c r="TYV72" s="1062"/>
      <c r="TYW72" s="1063"/>
      <c r="TYX72" s="1063"/>
      <c r="TYY72" s="1063"/>
      <c r="TYZ72" s="1063"/>
      <c r="TZA72" s="1063"/>
      <c r="TZB72" s="527"/>
      <c r="TZC72" s="1062"/>
      <c r="TZD72" s="1063"/>
      <c r="TZE72" s="1063"/>
      <c r="TZF72" s="1063"/>
      <c r="TZG72" s="1063"/>
      <c r="TZH72" s="1063"/>
      <c r="TZI72" s="527"/>
      <c r="TZJ72" s="1062"/>
      <c r="TZK72" s="1063"/>
      <c r="TZL72" s="1063"/>
      <c r="TZM72" s="1063"/>
      <c r="TZN72" s="1063"/>
      <c r="TZO72" s="1063"/>
      <c r="TZP72" s="527"/>
      <c r="TZQ72" s="1062"/>
      <c r="TZR72" s="1063"/>
      <c r="TZS72" s="1063"/>
      <c r="TZT72" s="1063"/>
      <c r="TZU72" s="1063"/>
      <c r="TZV72" s="1063"/>
      <c r="TZW72" s="527"/>
      <c r="TZX72" s="1062"/>
      <c r="TZY72" s="1063"/>
      <c r="TZZ72" s="1063"/>
      <c r="UAA72" s="1063"/>
      <c r="UAB72" s="1063"/>
      <c r="UAC72" s="1063"/>
      <c r="UAD72" s="527"/>
      <c r="UAE72" s="1062"/>
      <c r="UAF72" s="1063"/>
      <c r="UAG72" s="1063"/>
      <c r="UAH72" s="1063"/>
      <c r="UAI72" s="1063"/>
      <c r="UAJ72" s="1063"/>
      <c r="UAK72" s="527"/>
      <c r="UAL72" s="1062"/>
      <c r="UAM72" s="1063"/>
      <c r="UAN72" s="1063"/>
      <c r="UAO72" s="1063"/>
      <c r="UAP72" s="1063"/>
      <c r="UAQ72" s="1063"/>
      <c r="UAR72" s="527"/>
      <c r="UAS72" s="1062"/>
      <c r="UAT72" s="1063"/>
      <c r="UAU72" s="1063"/>
      <c r="UAV72" s="1063"/>
      <c r="UAW72" s="1063"/>
      <c r="UAX72" s="1063"/>
      <c r="UAY72" s="527"/>
      <c r="UAZ72" s="1062"/>
      <c r="UBA72" s="1063"/>
      <c r="UBB72" s="1063"/>
      <c r="UBC72" s="1063"/>
      <c r="UBD72" s="1063"/>
      <c r="UBE72" s="1063"/>
      <c r="UBF72" s="527"/>
      <c r="UBG72" s="1062"/>
      <c r="UBH72" s="1063"/>
      <c r="UBI72" s="1063"/>
      <c r="UBJ72" s="1063"/>
      <c r="UBK72" s="1063"/>
      <c r="UBL72" s="1063"/>
      <c r="UBM72" s="527"/>
      <c r="UBN72" s="1062"/>
      <c r="UBO72" s="1063"/>
      <c r="UBP72" s="1063"/>
      <c r="UBQ72" s="1063"/>
      <c r="UBR72" s="1063"/>
      <c r="UBS72" s="1063"/>
      <c r="UBT72" s="527"/>
      <c r="UBU72" s="1062"/>
      <c r="UBV72" s="1063"/>
      <c r="UBW72" s="1063"/>
      <c r="UBX72" s="1063"/>
      <c r="UBY72" s="1063"/>
      <c r="UBZ72" s="1063"/>
      <c r="UCA72" s="527"/>
      <c r="UCB72" s="1062"/>
      <c r="UCC72" s="1063"/>
      <c r="UCD72" s="1063"/>
      <c r="UCE72" s="1063"/>
      <c r="UCF72" s="1063"/>
      <c r="UCG72" s="1063"/>
      <c r="UCH72" s="527"/>
      <c r="UCI72" s="1062"/>
      <c r="UCJ72" s="1063"/>
      <c r="UCK72" s="1063"/>
      <c r="UCL72" s="1063"/>
      <c r="UCM72" s="1063"/>
      <c r="UCN72" s="1063"/>
      <c r="UCO72" s="527"/>
      <c r="UCP72" s="1062"/>
      <c r="UCQ72" s="1063"/>
      <c r="UCR72" s="1063"/>
      <c r="UCS72" s="1063"/>
      <c r="UCT72" s="1063"/>
      <c r="UCU72" s="1063"/>
      <c r="UCV72" s="527"/>
      <c r="UCW72" s="1062"/>
      <c r="UCX72" s="1063"/>
      <c r="UCY72" s="1063"/>
      <c r="UCZ72" s="1063"/>
      <c r="UDA72" s="1063"/>
      <c r="UDB72" s="1063"/>
      <c r="UDC72" s="527"/>
      <c r="UDD72" s="1062"/>
      <c r="UDE72" s="1063"/>
      <c r="UDF72" s="1063"/>
      <c r="UDG72" s="1063"/>
      <c r="UDH72" s="1063"/>
      <c r="UDI72" s="1063"/>
      <c r="UDJ72" s="527"/>
      <c r="UDK72" s="1062"/>
      <c r="UDL72" s="1063"/>
      <c r="UDM72" s="1063"/>
      <c r="UDN72" s="1063"/>
      <c r="UDO72" s="1063"/>
      <c r="UDP72" s="1063"/>
      <c r="UDQ72" s="527"/>
      <c r="UDR72" s="1062"/>
      <c r="UDS72" s="1063"/>
      <c r="UDT72" s="1063"/>
      <c r="UDU72" s="1063"/>
      <c r="UDV72" s="1063"/>
      <c r="UDW72" s="1063"/>
      <c r="UDX72" s="527"/>
      <c r="UDY72" s="1062"/>
      <c r="UDZ72" s="1063"/>
      <c r="UEA72" s="1063"/>
      <c r="UEB72" s="1063"/>
      <c r="UEC72" s="1063"/>
      <c r="UED72" s="1063"/>
      <c r="UEE72" s="527"/>
      <c r="UEF72" s="1062"/>
      <c r="UEG72" s="1063"/>
      <c r="UEH72" s="1063"/>
      <c r="UEI72" s="1063"/>
      <c r="UEJ72" s="1063"/>
      <c r="UEK72" s="1063"/>
      <c r="UEL72" s="527"/>
      <c r="UEM72" s="1062"/>
      <c r="UEN72" s="1063"/>
      <c r="UEO72" s="1063"/>
      <c r="UEP72" s="1063"/>
      <c r="UEQ72" s="1063"/>
      <c r="UER72" s="1063"/>
      <c r="UES72" s="527"/>
      <c r="UET72" s="1062"/>
      <c r="UEU72" s="1063"/>
      <c r="UEV72" s="1063"/>
      <c r="UEW72" s="1063"/>
      <c r="UEX72" s="1063"/>
      <c r="UEY72" s="1063"/>
      <c r="UEZ72" s="527"/>
      <c r="UFA72" s="1062"/>
      <c r="UFB72" s="1063"/>
      <c r="UFC72" s="1063"/>
      <c r="UFD72" s="1063"/>
      <c r="UFE72" s="1063"/>
      <c r="UFF72" s="1063"/>
      <c r="UFG72" s="527"/>
      <c r="UFH72" s="1062"/>
      <c r="UFI72" s="1063"/>
      <c r="UFJ72" s="1063"/>
      <c r="UFK72" s="1063"/>
      <c r="UFL72" s="1063"/>
      <c r="UFM72" s="1063"/>
      <c r="UFN72" s="527"/>
      <c r="UFO72" s="1062"/>
      <c r="UFP72" s="1063"/>
      <c r="UFQ72" s="1063"/>
      <c r="UFR72" s="1063"/>
      <c r="UFS72" s="1063"/>
      <c r="UFT72" s="1063"/>
      <c r="UFU72" s="527"/>
      <c r="UFV72" s="1062"/>
      <c r="UFW72" s="1063"/>
      <c r="UFX72" s="1063"/>
      <c r="UFY72" s="1063"/>
      <c r="UFZ72" s="1063"/>
      <c r="UGA72" s="1063"/>
      <c r="UGB72" s="527"/>
      <c r="UGC72" s="1062"/>
      <c r="UGD72" s="1063"/>
      <c r="UGE72" s="1063"/>
      <c r="UGF72" s="1063"/>
      <c r="UGG72" s="1063"/>
      <c r="UGH72" s="1063"/>
      <c r="UGI72" s="527"/>
      <c r="UGJ72" s="1062"/>
      <c r="UGK72" s="1063"/>
      <c r="UGL72" s="1063"/>
      <c r="UGM72" s="1063"/>
      <c r="UGN72" s="1063"/>
      <c r="UGO72" s="1063"/>
      <c r="UGP72" s="527"/>
      <c r="UGQ72" s="1062"/>
      <c r="UGR72" s="1063"/>
      <c r="UGS72" s="1063"/>
      <c r="UGT72" s="1063"/>
      <c r="UGU72" s="1063"/>
      <c r="UGV72" s="1063"/>
      <c r="UGW72" s="527"/>
      <c r="UGX72" s="1062"/>
      <c r="UGY72" s="1063"/>
      <c r="UGZ72" s="1063"/>
      <c r="UHA72" s="1063"/>
      <c r="UHB72" s="1063"/>
      <c r="UHC72" s="1063"/>
      <c r="UHD72" s="527"/>
      <c r="UHE72" s="1062"/>
      <c r="UHF72" s="1063"/>
      <c r="UHG72" s="1063"/>
      <c r="UHH72" s="1063"/>
      <c r="UHI72" s="1063"/>
      <c r="UHJ72" s="1063"/>
      <c r="UHK72" s="527"/>
      <c r="UHL72" s="1062"/>
      <c r="UHM72" s="1063"/>
      <c r="UHN72" s="1063"/>
      <c r="UHO72" s="1063"/>
      <c r="UHP72" s="1063"/>
      <c r="UHQ72" s="1063"/>
      <c r="UHR72" s="527"/>
      <c r="UHS72" s="1062"/>
      <c r="UHT72" s="1063"/>
      <c r="UHU72" s="1063"/>
      <c r="UHV72" s="1063"/>
      <c r="UHW72" s="1063"/>
      <c r="UHX72" s="1063"/>
      <c r="UHY72" s="527"/>
      <c r="UHZ72" s="1062"/>
      <c r="UIA72" s="1063"/>
      <c r="UIB72" s="1063"/>
      <c r="UIC72" s="1063"/>
      <c r="UID72" s="1063"/>
      <c r="UIE72" s="1063"/>
      <c r="UIF72" s="527"/>
      <c r="UIG72" s="1062"/>
      <c r="UIH72" s="1063"/>
      <c r="UII72" s="1063"/>
      <c r="UIJ72" s="1063"/>
      <c r="UIK72" s="1063"/>
      <c r="UIL72" s="1063"/>
      <c r="UIM72" s="527"/>
      <c r="UIN72" s="1062"/>
      <c r="UIO72" s="1063"/>
      <c r="UIP72" s="1063"/>
      <c r="UIQ72" s="1063"/>
      <c r="UIR72" s="1063"/>
      <c r="UIS72" s="1063"/>
      <c r="UIT72" s="527"/>
      <c r="UIU72" s="1062"/>
      <c r="UIV72" s="1063"/>
      <c r="UIW72" s="1063"/>
      <c r="UIX72" s="1063"/>
      <c r="UIY72" s="1063"/>
      <c r="UIZ72" s="1063"/>
      <c r="UJA72" s="527"/>
      <c r="UJB72" s="1062"/>
      <c r="UJC72" s="1063"/>
      <c r="UJD72" s="1063"/>
      <c r="UJE72" s="1063"/>
      <c r="UJF72" s="1063"/>
      <c r="UJG72" s="1063"/>
      <c r="UJH72" s="527"/>
      <c r="UJI72" s="1062"/>
      <c r="UJJ72" s="1063"/>
      <c r="UJK72" s="1063"/>
      <c r="UJL72" s="1063"/>
      <c r="UJM72" s="1063"/>
      <c r="UJN72" s="1063"/>
      <c r="UJO72" s="527"/>
      <c r="UJP72" s="1062"/>
      <c r="UJQ72" s="1063"/>
      <c r="UJR72" s="1063"/>
      <c r="UJS72" s="1063"/>
      <c r="UJT72" s="1063"/>
      <c r="UJU72" s="1063"/>
      <c r="UJV72" s="527"/>
      <c r="UJW72" s="1062"/>
      <c r="UJX72" s="1063"/>
      <c r="UJY72" s="1063"/>
      <c r="UJZ72" s="1063"/>
      <c r="UKA72" s="1063"/>
      <c r="UKB72" s="1063"/>
      <c r="UKC72" s="527"/>
      <c r="UKD72" s="1062"/>
      <c r="UKE72" s="1063"/>
      <c r="UKF72" s="1063"/>
      <c r="UKG72" s="1063"/>
      <c r="UKH72" s="1063"/>
      <c r="UKI72" s="1063"/>
      <c r="UKJ72" s="527"/>
      <c r="UKK72" s="1062"/>
      <c r="UKL72" s="1063"/>
      <c r="UKM72" s="1063"/>
      <c r="UKN72" s="1063"/>
      <c r="UKO72" s="1063"/>
      <c r="UKP72" s="1063"/>
      <c r="UKQ72" s="527"/>
      <c r="UKR72" s="1062"/>
      <c r="UKS72" s="1063"/>
      <c r="UKT72" s="1063"/>
      <c r="UKU72" s="1063"/>
      <c r="UKV72" s="1063"/>
      <c r="UKW72" s="1063"/>
      <c r="UKX72" s="527"/>
      <c r="UKY72" s="1062"/>
      <c r="UKZ72" s="1063"/>
      <c r="ULA72" s="1063"/>
      <c r="ULB72" s="1063"/>
      <c r="ULC72" s="1063"/>
      <c r="ULD72" s="1063"/>
      <c r="ULE72" s="527"/>
      <c r="ULF72" s="1062"/>
      <c r="ULG72" s="1063"/>
      <c r="ULH72" s="1063"/>
      <c r="ULI72" s="1063"/>
      <c r="ULJ72" s="1063"/>
      <c r="ULK72" s="1063"/>
      <c r="ULL72" s="527"/>
      <c r="ULM72" s="1062"/>
      <c r="ULN72" s="1063"/>
      <c r="ULO72" s="1063"/>
      <c r="ULP72" s="1063"/>
      <c r="ULQ72" s="1063"/>
      <c r="ULR72" s="1063"/>
      <c r="ULS72" s="527"/>
      <c r="ULT72" s="1062"/>
      <c r="ULU72" s="1063"/>
      <c r="ULV72" s="1063"/>
      <c r="ULW72" s="1063"/>
      <c r="ULX72" s="1063"/>
      <c r="ULY72" s="1063"/>
      <c r="ULZ72" s="527"/>
      <c r="UMA72" s="1062"/>
      <c r="UMB72" s="1063"/>
      <c r="UMC72" s="1063"/>
      <c r="UMD72" s="1063"/>
      <c r="UME72" s="1063"/>
      <c r="UMF72" s="1063"/>
      <c r="UMG72" s="527"/>
      <c r="UMH72" s="1062"/>
      <c r="UMI72" s="1063"/>
      <c r="UMJ72" s="1063"/>
      <c r="UMK72" s="1063"/>
      <c r="UML72" s="1063"/>
      <c r="UMM72" s="1063"/>
      <c r="UMN72" s="527"/>
      <c r="UMO72" s="1062"/>
      <c r="UMP72" s="1063"/>
      <c r="UMQ72" s="1063"/>
      <c r="UMR72" s="1063"/>
      <c r="UMS72" s="1063"/>
      <c r="UMT72" s="1063"/>
      <c r="UMU72" s="527"/>
      <c r="UMV72" s="1062"/>
      <c r="UMW72" s="1063"/>
      <c r="UMX72" s="1063"/>
      <c r="UMY72" s="1063"/>
      <c r="UMZ72" s="1063"/>
      <c r="UNA72" s="1063"/>
      <c r="UNB72" s="527"/>
      <c r="UNC72" s="1062"/>
      <c r="UND72" s="1063"/>
      <c r="UNE72" s="1063"/>
      <c r="UNF72" s="1063"/>
      <c r="UNG72" s="1063"/>
      <c r="UNH72" s="1063"/>
      <c r="UNI72" s="527"/>
      <c r="UNJ72" s="1062"/>
      <c r="UNK72" s="1063"/>
      <c r="UNL72" s="1063"/>
      <c r="UNM72" s="1063"/>
      <c r="UNN72" s="1063"/>
      <c r="UNO72" s="1063"/>
      <c r="UNP72" s="527"/>
      <c r="UNQ72" s="1062"/>
      <c r="UNR72" s="1063"/>
      <c r="UNS72" s="1063"/>
      <c r="UNT72" s="1063"/>
      <c r="UNU72" s="1063"/>
      <c r="UNV72" s="1063"/>
      <c r="UNW72" s="527"/>
      <c r="UNX72" s="1062"/>
      <c r="UNY72" s="1063"/>
      <c r="UNZ72" s="1063"/>
      <c r="UOA72" s="1063"/>
      <c r="UOB72" s="1063"/>
      <c r="UOC72" s="1063"/>
      <c r="UOD72" s="527"/>
      <c r="UOE72" s="1062"/>
      <c r="UOF72" s="1063"/>
      <c r="UOG72" s="1063"/>
      <c r="UOH72" s="1063"/>
      <c r="UOI72" s="1063"/>
      <c r="UOJ72" s="1063"/>
      <c r="UOK72" s="527"/>
      <c r="UOL72" s="1062"/>
      <c r="UOM72" s="1063"/>
      <c r="UON72" s="1063"/>
      <c r="UOO72" s="1063"/>
      <c r="UOP72" s="1063"/>
      <c r="UOQ72" s="1063"/>
      <c r="UOR72" s="527"/>
      <c r="UOS72" s="1062"/>
      <c r="UOT72" s="1063"/>
      <c r="UOU72" s="1063"/>
      <c r="UOV72" s="1063"/>
      <c r="UOW72" s="1063"/>
      <c r="UOX72" s="1063"/>
      <c r="UOY72" s="527"/>
      <c r="UOZ72" s="1062"/>
      <c r="UPA72" s="1063"/>
      <c r="UPB72" s="1063"/>
      <c r="UPC72" s="1063"/>
      <c r="UPD72" s="1063"/>
      <c r="UPE72" s="1063"/>
      <c r="UPF72" s="527"/>
      <c r="UPG72" s="1062"/>
      <c r="UPH72" s="1063"/>
      <c r="UPI72" s="1063"/>
      <c r="UPJ72" s="1063"/>
      <c r="UPK72" s="1063"/>
      <c r="UPL72" s="1063"/>
      <c r="UPM72" s="527"/>
      <c r="UPN72" s="1062"/>
      <c r="UPO72" s="1063"/>
      <c r="UPP72" s="1063"/>
      <c r="UPQ72" s="1063"/>
      <c r="UPR72" s="1063"/>
      <c r="UPS72" s="1063"/>
      <c r="UPT72" s="527"/>
      <c r="UPU72" s="1062"/>
      <c r="UPV72" s="1063"/>
      <c r="UPW72" s="1063"/>
      <c r="UPX72" s="1063"/>
      <c r="UPY72" s="1063"/>
      <c r="UPZ72" s="1063"/>
      <c r="UQA72" s="527"/>
      <c r="UQB72" s="1062"/>
      <c r="UQC72" s="1063"/>
      <c r="UQD72" s="1063"/>
      <c r="UQE72" s="1063"/>
      <c r="UQF72" s="1063"/>
      <c r="UQG72" s="1063"/>
      <c r="UQH72" s="527"/>
      <c r="UQI72" s="1062"/>
      <c r="UQJ72" s="1063"/>
      <c r="UQK72" s="1063"/>
      <c r="UQL72" s="1063"/>
      <c r="UQM72" s="1063"/>
      <c r="UQN72" s="1063"/>
      <c r="UQO72" s="527"/>
      <c r="UQP72" s="1062"/>
      <c r="UQQ72" s="1063"/>
      <c r="UQR72" s="1063"/>
      <c r="UQS72" s="1063"/>
      <c r="UQT72" s="1063"/>
      <c r="UQU72" s="1063"/>
      <c r="UQV72" s="527"/>
      <c r="UQW72" s="1062"/>
      <c r="UQX72" s="1063"/>
      <c r="UQY72" s="1063"/>
      <c r="UQZ72" s="1063"/>
      <c r="URA72" s="1063"/>
      <c r="URB72" s="1063"/>
      <c r="URC72" s="527"/>
      <c r="URD72" s="1062"/>
      <c r="URE72" s="1063"/>
      <c r="URF72" s="1063"/>
      <c r="URG72" s="1063"/>
      <c r="URH72" s="1063"/>
      <c r="URI72" s="1063"/>
      <c r="URJ72" s="527"/>
      <c r="URK72" s="1062"/>
      <c r="URL72" s="1063"/>
      <c r="URM72" s="1063"/>
      <c r="URN72" s="1063"/>
      <c r="URO72" s="1063"/>
      <c r="URP72" s="1063"/>
      <c r="URQ72" s="527"/>
      <c r="URR72" s="1062"/>
      <c r="URS72" s="1063"/>
      <c r="URT72" s="1063"/>
      <c r="URU72" s="1063"/>
      <c r="URV72" s="1063"/>
      <c r="URW72" s="1063"/>
      <c r="URX72" s="527"/>
      <c r="URY72" s="1062"/>
      <c r="URZ72" s="1063"/>
      <c r="USA72" s="1063"/>
      <c r="USB72" s="1063"/>
      <c r="USC72" s="1063"/>
      <c r="USD72" s="1063"/>
      <c r="USE72" s="527"/>
      <c r="USF72" s="1062"/>
      <c r="USG72" s="1063"/>
      <c r="USH72" s="1063"/>
      <c r="USI72" s="1063"/>
      <c r="USJ72" s="1063"/>
      <c r="USK72" s="1063"/>
      <c r="USL72" s="527"/>
      <c r="USM72" s="1062"/>
      <c r="USN72" s="1063"/>
      <c r="USO72" s="1063"/>
      <c r="USP72" s="1063"/>
      <c r="USQ72" s="1063"/>
      <c r="USR72" s="1063"/>
      <c r="USS72" s="527"/>
      <c r="UST72" s="1062"/>
      <c r="USU72" s="1063"/>
      <c r="USV72" s="1063"/>
      <c r="USW72" s="1063"/>
      <c r="USX72" s="1063"/>
      <c r="USY72" s="1063"/>
      <c r="USZ72" s="527"/>
      <c r="UTA72" s="1062"/>
      <c r="UTB72" s="1063"/>
      <c r="UTC72" s="1063"/>
      <c r="UTD72" s="1063"/>
      <c r="UTE72" s="1063"/>
      <c r="UTF72" s="1063"/>
      <c r="UTG72" s="527"/>
      <c r="UTH72" s="1062"/>
      <c r="UTI72" s="1063"/>
      <c r="UTJ72" s="1063"/>
      <c r="UTK72" s="1063"/>
      <c r="UTL72" s="1063"/>
      <c r="UTM72" s="1063"/>
      <c r="UTN72" s="527"/>
      <c r="UTO72" s="1062"/>
      <c r="UTP72" s="1063"/>
      <c r="UTQ72" s="1063"/>
      <c r="UTR72" s="1063"/>
      <c r="UTS72" s="1063"/>
      <c r="UTT72" s="1063"/>
      <c r="UTU72" s="527"/>
      <c r="UTV72" s="1062"/>
      <c r="UTW72" s="1063"/>
      <c r="UTX72" s="1063"/>
      <c r="UTY72" s="1063"/>
      <c r="UTZ72" s="1063"/>
      <c r="UUA72" s="1063"/>
      <c r="UUB72" s="527"/>
      <c r="UUC72" s="1062"/>
      <c r="UUD72" s="1063"/>
      <c r="UUE72" s="1063"/>
      <c r="UUF72" s="1063"/>
      <c r="UUG72" s="1063"/>
      <c r="UUH72" s="1063"/>
      <c r="UUI72" s="527"/>
      <c r="UUJ72" s="1062"/>
      <c r="UUK72" s="1063"/>
      <c r="UUL72" s="1063"/>
      <c r="UUM72" s="1063"/>
      <c r="UUN72" s="1063"/>
      <c r="UUO72" s="1063"/>
      <c r="UUP72" s="527"/>
      <c r="UUQ72" s="1062"/>
      <c r="UUR72" s="1063"/>
      <c r="UUS72" s="1063"/>
      <c r="UUT72" s="1063"/>
      <c r="UUU72" s="1063"/>
      <c r="UUV72" s="1063"/>
      <c r="UUW72" s="527"/>
      <c r="UUX72" s="1062"/>
      <c r="UUY72" s="1063"/>
      <c r="UUZ72" s="1063"/>
      <c r="UVA72" s="1063"/>
      <c r="UVB72" s="1063"/>
      <c r="UVC72" s="1063"/>
      <c r="UVD72" s="527"/>
      <c r="UVE72" s="1062"/>
      <c r="UVF72" s="1063"/>
      <c r="UVG72" s="1063"/>
      <c r="UVH72" s="1063"/>
      <c r="UVI72" s="1063"/>
      <c r="UVJ72" s="1063"/>
      <c r="UVK72" s="527"/>
      <c r="UVL72" s="1062"/>
      <c r="UVM72" s="1063"/>
      <c r="UVN72" s="1063"/>
      <c r="UVO72" s="1063"/>
      <c r="UVP72" s="1063"/>
      <c r="UVQ72" s="1063"/>
      <c r="UVR72" s="527"/>
      <c r="UVS72" s="1062"/>
      <c r="UVT72" s="1063"/>
      <c r="UVU72" s="1063"/>
      <c r="UVV72" s="1063"/>
      <c r="UVW72" s="1063"/>
      <c r="UVX72" s="1063"/>
      <c r="UVY72" s="527"/>
      <c r="UVZ72" s="1062"/>
      <c r="UWA72" s="1063"/>
      <c r="UWB72" s="1063"/>
      <c r="UWC72" s="1063"/>
      <c r="UWD72" s="1063"/>
      <c r="UWE72" s="1063"/>
      <c r="UWF72" s="527"/>
      <c r="UWG72" s="1062"/>
      <c r="UWH72" s="1063"/>
      <c r="UWI72" s="1063"/>
      <c r="UWJ72" s="1063"/>
      <c r="UWK72" s="1063"/>
      <c r="UWL72" s="1063"/>
      <c r="UWM72" s="527"/>
      <c r="UWN72" s="1062"/>
      <c r="UWO72" s="1063"/>
      <c r="UWP72" s="1063"/>
      <c r="UWQ72" s="1063"/>
      <c r="UWR72" s="1063"/>
      <c r="UWS72" s="1063"/>
      <c r="UWT72" s="527"/>
      <c r="UWU72" s="1062"/>
      <c r="UWV72" s="1063"/>
      <c r="UWW72" s="1063"/>
      <c r="UWX72" s="1063"/>
      <c r="UWY72" s="1063"/>
      <c r="UWZ72" s="1063"/>
      <c r="UXA72" s="527"/>
      <c r="UXB72" s="1062"/>
      <c r="UXC72" s="1063"/>
      <c r="UXD72" s="1063"/>
      <c r="UXE72" s="1063"/>
      <c r="UXF72" s="1063"/>
      <c r="UXG72" s="1063"/>
      <c r="UXH72" s="527"/>
      <c r="UXI72" s="1062"/>
      <c r="UXJ72" s="1063"/>
      <c r="UXK72" s="1063"/>
      <c r="UXL72" s="1063"/>
      <c r="UXM72" s="1063"/>
      <c r="UXN72" s="1063"/>
      <c r="UXO72" s="527"/>
      <c r="UXP72" s="1062"/>
      <c r="UXQ72" s="1063"/>
      <c r="UXR72" s="1063"/>
      <c r="UXS72" s="1063"/>
      <c r="UXT72" s="1063"/>
      <c r="UXU72" s="1063"/>
      <c r="UXV72" s="527"/>
      <c r="UXW72" s="1062"/>
      <c r="UXX72" s="1063"/>
      <c r="UXY72" s="1063"/>
      <c r="UXZ72" s="1063"/>
      <c r="UYA72" s="1063"/>
      <c r="UYB72" s="1063"/>
      <c r="UYC72" s="527"/>
      <c r="UYD72" s="1062"/>
      <c r="UYE72" s="1063"/>
      <c r="UYF72" s="1063"/>
      <c r="UYG72" s="1063"/>
      <c r="UYH72" s="1063"/>
      <c r="UYI72" s="1063"/>
      <c r="UYJ72" s="527"/>
      <c r="UYK72" s="1062"/>
      <c r="UYL72" s="1063"/>
      <c r="UYM72" s="1063"/>
      <c r="UYN72" s="1063"/>
      <c r="UYO72" s="1063"/>
      <c r="UYP72" s="1063"/>
      <c r="UYQ72" s="527"/>
      <c r="UYR72" s="1062"/>
      <c r="UYS72" s="1063"/>
      <c r="UYT72" s="1063"/>
      <c r="UYU72" s="1063"/>
      <c r="UYV72" s="1063"/>
      <c r="UYW72" s="1063"/>
      <c r="UYX72" s="527"/>
      <c r="UYY72" s="1062"/>
      <c r="UYZ72" s="1063"/>
      <c r="UZA72" s="1063"/>
      <c r="UZB72" s="1063"/>
      <c r="UZC72" s="1063"/>
      <c r="UZD72" s="1063"/>
      <c r="UZE72" s="527"/>
      <c r="UZF72" s="1062"/>
      <c r="UZG72" s="1063"/>
      <c r="UZH72" s="1063"/>
      <c r="UZI72" s="1063"/>
      <c r="UZJ72" s="1063"/>
      <c r="UZK72" s="1063"/>
      <c r="UZL72" s="527"/>
      <c r="UZM72" s="1062"/>
      <c r="UZN72" s="1063"/>
      <c r="UZO72" s="1063"/>
      <c r="UZP72" s="1063"/>
      <c r="UZQ72" s="1063"/>
      <c r="UZR72" s="1063"/>
      <c r="UZS72" s="527"/>
      <c r="UZT72" s="1062"/>
      <c r="UZU72" s="1063"/>
      <c r="UZV72" s="1063"/>
      <c r="UZW72" s="1063"/>
      <c r="UZX72" s="1063"/>
      <c r="UZY72" s="1063"/>
      <c r="UZZ72" s="527"/>
      <c r="VAA72" s="1062"/>
      <c r="VAB72" s="1063"/>
      <c r="VAC72" s="1063"/>
      <c r="VAD72" s="1063"/>
      <c r="VAE72" s="1063"/>
      <c r="VAF72" s="1063"/>
      <c r="VAG72" s="527"/>
      <c r="VAH72" s="1062"/>
      <c r="VAI72" s="1063"/>
      <c r="VAJ72" s="1063"/>
      <c r="VAK72" s="1063"/>
      <c r="VAL72" s="1063"/>
      <c r="VAM72" s="1063"/>
      <c r="VAN72" s="527"/>
      <c r="VAO72" s="1062"/>
      <c r="VAP72" s="1063"/>
      <c r="VAQ72" s="1063"/>
      <c r="VAR72" s="1063"/>
      <c r="VAS72" s="1063"/>
      <c r="VAT72" s="1063"/>
      <c r="VAU72" s="527"/>
      <c r="VAV72" s="1062"/>
      <c r="VAW72" s="1063"/>
      <c r="VAX72" s="1063"/>
      <c r="VAY72" s="1063"/>
      <c r="VAZ72" s="1063"/>
      <c r="VBA72" s="1063"/>
      <c r="VBB72" s="527"/>
      <c r="VBC72" s="1062"/>
      <c r="VBD72" s="1063"/>
      <c r="VBE72" s="1063"/>
      <c r="VBF72" s="1063"/>
      <c r="VBG72" s="1063"/>
      <c r="VBH72" s="1063"/>
      <c r="VBI72" s="527"/>
      <c r="VBJ72" s="1062"/>
      <c r="VBK72" s="1063"/>
      <c r="VBL72" s="1063"/>
      <c r="VBM72" s="1063"/>
      <c r="VBN72" s="1063"/>
      <c r="VBO72" s="1063"/>
      <c r="VBP72" s="527"/>
      <c r="VBQ72" s="1062"/>
      <c r="VBR72" s="1063"/>
      <c r="VBS72" s="1063"/>
      <c r="VBT72" s="1063"/>
      <c r="VBU72" s="1063"/>
      <c r="VBV72" s="1063"/>
      <c r="VBW72" s="527"/>
      <c r="VBX72" s="1062"/>
      <c r="VBY72" s="1063"/>
      <c r="VBZ72" s="1063"/>
      <c r="VCA72" s="1063"/>
      <c r="VCB72" s="1063"/>
      <c r="VCC72" s="1063"/>
      <c r="VCD72" s="527"/>
      <c r="VCE72" s="1062"/>
      <c r="VCF72" s="1063"/>
      <c r="VCG72" s="1063"/>
      <c r="VCH72" s="1063"/>
      <c r="VCI72" s="1063"/>
      <c r="VCJ72" s="1063"/>
      <c r="VCK72" s="527"/>
      <c r="VCL72" s="1062"/>
      <c r="VCM72" s="1063"/>
      <c r="VCN72" s="1063"/>
      <c r="VCO72" s="1063"/>
      <c r="VCP72" s="1063"/>
      <c r="VCQ72" s="1063"/>
      <c r="VCR72" s="527"/>
      <c r="VCS72" s="1062"/>
      <c r="VCT72" s="1063"/>
      <c r="VCU72" s="1063"/>
      <c r="VCV72" s="1063"/>
      <c r="VCW72" s="1063"/>
      <c r="VCX72" s="1063"/>
      <c r="VCY72" s="527"/>
      <c r="VCZ72" s="1062"/>
      <c r="VDA72" s="1063"/>
      <c r="VDB72" s="1063"/>
      <c r="VDC72" s="1063"/>
      <c r="VDD72" s="1063"/>
      <c r="VDE72" s="1063"/>
      <c r="VDF72" s="527"/>
      <c r="VDG72" s="1062"/>
      <c r="VDH72" s="1063"/>
      <c r="VDI72" s="1063"/>
      <c r="VDJ72" s="1063"/>
      <c r="VDK72" s="1063"/>
      <c r="VDL72" s="1063"/>
      <c r="VDM72" s="527"/>
      <c r="VDN72" s="1062"/>
      <c r="VDO72" s="1063"/>
      <c r="VDP72" s="1063"/>
      <c r="VDQ72" s="1063"/>
      <c r="VDR72" s="1063"/>
      <c r="VDS72" s="1063"/>
      <c r="VDT72" s="527"/>
      <c r="VDU72" s="1062"/>
      <c r="VDV72" s="1063"/>
      <c r="VDW72" s="1063"/>
      <c r="VDX72" s="1063"/>
      <c r="VDY72" s="1063"/>
      <c r="VDZ72" s="1063"/>
      <c r="VEA72" s="527"/>
      <c r="VEB72" s="1062"/>
      <c r="VEC72" s="1063"/>
      <c r="VED72" s="1063"/>
      <c r="VEE72" s="1063"/>
      <c r="VEF72" s="1063"/>
      <c r="VEG72" s="1063"/>
      <c r="VEH72" s="527"/>
      <c r="VEI72" s="1062"/>
      <c r="VEJ72" s="1063"/>
      <c r="VEK72" s="1063"/>
      <c r="VEL72" s="1063"/>
      <c r="VEM72" s="1063"/>
      <c r="VEN72" s="1063"/>
      <c r="VEO72" s="527"/>
      <c r="VEP72" s="1062"/>
      <c r="VEQ72" s="1063"/>
      <c r="VER72" s="1063"/>
      <c r="VES72" s="1063"/>
      <c r="VET72" s="1063"/>
      <c r="VEU72" s="1063"/>
      <c r="VEV72" s="527"/>
      <c r="VEW72" s="1062"/>
      <c r="VEX72" s="1063"/>
      <c r="VEY72" s="1063"/>
      <c r="VEZ72" s="1063"/>
      <c r="VFA72" s="1063"/>
      <c r="VFB72" s="1063"/>
      <c r="VFC72" s="527"/>
      <c r="VFD72" s="1062"/>
      <c r="VFE72" s="1063"/>
      <c r="VFF72" s="1063"/>
      <c r="VFG72" s="1063"/>
      <c r="VFH72" s="1063"/>
      <c r="VFI72" s="1063"/>
      <c r="VFJ72" s="527"/>
      <c r="VFK72" s="1062"/>
      <c r="VFL72" s="1063"/>
      <c r="VFM72" s="1063"/>
      <c r="VFN72" s="1063"/>
      <c r="VFO72" s="1063"/>
      <c r="VFP72" s="1063"/>
      <c r="VFQ72" s="527"/>
      <c r="VFR72" s="1062"/>
      <c r="VFS72" s="1063"/>
      <c r="VFT72" s="1063"/>
      <c r="VFU72" s="1063"/>
      <c r="VFV72" s="1063"/>
      <c r="VFW72" s="1063"/>
      <c r="VFX72" s="527"/>
      <c r="VFY72" s="1062"/>
      <c r="VFZ72" s="1063"/>
      <c r="VGA72" s="1063"/>
      <c r="VGB72" s="1063"/>
      <c r="VGC72" s="1063"/>
      <c r="VGD72" s="1063"/>
      <c r="VGE72" s="527"/>
      <c r="VGF72" s="1062"/>
      <c r="VGG72" s="1063"/>
      <c r="VGH72" s="1063"/>
      <c r="VGI72" s="1063"/>
      <c r="VGJ72" s="1063"/>
      <c r="VGK72" s="1063"/>
      <c r="VGL72" s="527"/>
      <c r="VGM72" s="1062"/>
      <c r="VGN72" s="1063"/>
      <c r="VGO72" s="1063"/>
      <c r="VGP72" s="1063"/>
      <c r="VGQ72" s="1063"/>
      <c r="VGR72" s="1063"/>
      <c r="VGS72" s="527"/>
      <c r="VGT72" s="1062"/>
      <c r="VGU72" s="1063"/>
      <c r="VGV72" s="1063"/>
      <c r="VGW72" s="1063"/>
      <c r="VGX72" s="1063"/>
      <c r="VGY72" s="1063"/>
      <c r="VGZ72" s="527"/>
      <c r="VHA72" s="1062"/>
      <c r="VHB72" s="1063"/>
      <c r="VHC72" s="1063"/>
      <c r="VHD72" s="1063"/>
      <c r="VHE72" s="1063"/>
      <c r="VHF72" s="1063"/>
      <c r="VHG72" s="527"/>
      <c r="VHH72" s="1062"/>
      <c r="VHI72" s="1063"/>
      <c r="VHJ72" s="1063"/>
      <c r="VHK72" s="1063"/>
      <c r="VHL72" s="1063"/>
      <c r="VHM72" s="1063"/>
      <c r="VHN72" s="527"/>
      <c r="VHO72" s="1062"/>
      <c r="VHP72" s="1063"/>
      <c r="VHQ72" s="1063"/>
      <c r="VHR72" s="1063"/>
      <c r="VHS72" s="1063"/>
      <c r="VHT72" s="1063"/>
      <c r="VHU72" s="527"/>
      <c r="VHV72" s="1062"/>
      <c r="VHW72" s="1063"/>
      <c r="VHX72" s="1063"/>
      <c r="VHY72" s="1063"/>
      <c r="VHZ72" s="1063"/>
      <c r="VIA72" s="1063"/>
      <c r="VIB72" s="527"/>
      <c r="VIC72" s="1062"/>
      <c r="VID72" s="1063"/>
      <c r="VIE72" s="1063"/>
      <c r="VIF72" s="1063"/>
      <c r="VIG72" s="1063"/>
      <c r="VIH72" s="1063"/>
      <c r="VII72" s="527"/>
      <c r="VIJ72" s="1062"/>
      <c r="VIK72" s="1063"/>
      <c r="VIL72" s="1063"/>
      <c r="VIM72" s="1063"/>
      <c r="VIN72" s="1063"/>
      <c r="VIO72" s="1063"/>
      <c r="VIP72" s="527"/>
      <c r="VIQ72" s="1062"/>
      <c r="VIR72" s="1063"/>
      <c r="VIS72" s="1063"/>
      <c r="VIT72" s="1063"/>
      <c r="VIU72" s="1063"/>
      <c r="VIV72" s="1063"/>
      <c r="VIW72" s="527"/>
      <c r="VIX72" s="1062"/>
      <c r="VIY72" s="1063"/>
      <c r="VIZ72" s="1063"/>
      <c r="VJA72" s="1063"/>
      <c r="VJB72" s="1063"/>
      <c r="VJC72" s="1063"/>
      <c r="VJD72" s="527"/>
      <c r="VJE72" s="1062"/>
      <c r="VJF72" s="1063"/>
      <c r="VJG72" s="1063"/>
      <c r="VJH72" s="1063"/>
      <c r="VJI72" s="1063"/>
      <c r="VJJ72" s="1063"/>
      <c r="VJK72" s="527"/>
      <c r="VJL72" s="1062"/>
      <c r="VJM72" s="1063"/>
      <c r="VJN72" s="1063"/>
      <c r="VJO72" s="1063"/>
      <c r="VJP72" s="1063"/>
      <c r="VJQ72" s="1063"/>
      <c r="VJR72" s="527"/>
      <c r="VJS72" s="1062"/>
      <c r="VJT72" s="1063"/>
      <c r="VJU72" s="1063"/>
      <c r="VJV72" s="1063"/>
      <c r="VJW72" s="1063"/>
      <c r="VJX72" s="1063"/>
      <c r="VJY72" s="527"/>
      <c r="VJZ72" s="1062"/>
      <c r="VKA72" s="1063"/>
      <c r="VKB72" s="1063"/>
      <c r="VKC72" s="1063"/>
      <c r="VKD72" s="1063"/>
      <c r="VKE72" s="1063"/>
      <c r="VKF72" s="527"/>
      <c r="VKG72" s="1062"/>
      <c r="VKH72" s="1063"/>
      <c r="VKI72" s="1063"/>
      <c r="VKJ72" s="1063"/>
      <c r="VKK72" s="1063"/>
      <c r="VKL72" s="1063"/>
      <c r="VKM72" s="527"/>
      <c r="VKN72" s="1062"/>
      <c r="VKO72" s="1063"/>
      <c r="VKP72" s="1063"/>
      <c r="VKQ72" s="1063"/>
      <c r="VKR72" s="1063"/>
      <c r="VKS72" s="1063"/>
      <c r="VKT72" s="527"/>
      <c r="VKU72" s="1062"/>
      <c r="VKV72" s="1063"/>
      <c r="VKW72" s="1063"/>
      <c r="VKX72" s="1063"/>
      <c r="VKY72" s="1063"/>
      <c r="VKZ72" s="1063"/>
      <c r="VLA72" s="527"/>
      <c r="VLB72" s="1062"/>
      <c r="VLC72" s="1063"/>
      <c r="VLD72" s="1063"/>
      <c r="VLE72" s="1063"/>
      <c r="VLF72" s="1063"/>
      <c r="VLG72" s="1063"/>
      <c r="VLH72" s="527"/>
      <c r="VLI72" s="1062"/>
      <c r="VLJ72" s="1063"/>
      <c r="VLK72" s="1063"/>
      <c r="VLL72" s="1063"/>
      <c r="VLM72" s="1063"/>
      <c r="VLN72" s="1063"/>
      <c r="VLO72" s="527"/>
      <c r="VLP72" s="1062"/>
      <c r="VLQ72" s="1063"/>
      <c r="VLR72" s="1063"/>
      <c r="VLS72" s="1063"/>
      <c r="VLT72" s="1063"/>
      <c r="VLU72" s="1063"/>
      <c r="VLV72" s="527"/>
      <c r="VLW72" s="1062"/>
      <c r="VLX72" s="1063"/>
      <c r="VLY72" s="1063"/>
      <c r="VLZ72" s="1063"/>
      <c r="VMA72" s="1063"/>
      <c r="VMB72" s="1063"/>
      <c r="VMC72" s="527"/>
      <c r="VMD72" s="1062"/>
      <c r="VME72" s="1063"/>
      <c r="VMF72" s="1063"/>
      <c r="VMG72" s="1063"/>
      <c r="VMH72" s="1063"/>
      <c r="VMI72" s="1063"/>
      <c r="VMJ72" s="527"/>
      <c r="VMK72" s="1062"/>
      <c r="VML72" s="1063"/>
      <c r="VMM72" s="1063"/>
      <c r="VMN72" s="1063"/>
      <c r="VMO72" s="1063"/>
      <c r="VMP72" s="1063"/>
      <c r="VMQ72" s="527"/>
      <c r="VMR72" s="1062"/>
      <c r="VMS72" s="1063"/>
      <c r="VMT72" s="1063"/>
      <c r="VMU72" s="1063"/>
      <c r="VMV72" s="1063"/>
      <c r="VMW72" s="1063"/>
      <c r="VMX72" s="527"/>
      <c r="VMY72" s="1062"/>
      <c r="VMZ72" s="1063"/>
      <c r="VNA72" s="1063"/>
      <c r="VNB72" s="1063"/>
      <c r="VNC72" s="1063"/>
      <c r="VND72" s="1063"/>
      <c r="VNE72" s="527"/>
      <c r="VNF72" s="1062"/>
      <c r="VNG72" s="1063"/>
      <c r="VNH72" s="1063"/>
      <c r="VNI72" s="1063"/>
      <c r="VNJ72" s="1063"/>
      <c r="VNK72" s="1063"/>
      <c r="VNL72" s="527"/>
      <c r="VNM72" s="1062"/>
      <c r="VNN72" s="1063"/>
      <c r="VNO72" s="1063"/>
      <c r="VNP72" s="1063"/>
      <c r="VNQ72" s="1063"/>
      <c r="VNR72" s="1063"/>
      <c r="VNS72" s="527"/>
      <c r="VNT72" s="1062"/>
      <c r="VNU72" s="1063"/>
      <c r="VNV72" s="1063"/>
      <c r="VNW72" s="1063"/>
      <c r="VNX72" s="1063"/>
      <c r="VNY72" s="1063"/>
      <c r="VNZ72" s="527"/>
      <c r="VOA72" s="1062"/>
      <c r="VOB72" s="1063"/>
      <c r="VOC72" s="1063"/>
      <c r="VOD72" s="1063"/>
      <c r="VOE72" s="1063"/>
      <c r="VOF72" s="1063"/>
      <c r="VOG72" s="527"/>
      <c r="VOH72" s="1062"/>
      <c r="VOI72" s="1063"/>
      <c r="VOJ72" s="1063"/>
      <c r="VOK72" s="1063"/>
      <c r="VOL72" s="1063"/>
      <c r="VOM72" s="1063"/>
      <c r="VON72" s="527"/>
      <c r="VOO72" s="1062"/>
      <c r="VOP72" s="1063"/>
      <c r="VOQ72" s="1063"/>
      <c r="VOR72" s="1063"/>
      <c r="VOS72" s="1063"/>
      <c r="VOT72" s="1063"/>
      <c r="VOU72" s="527"/>
      <c r="VOV72" s="1062"/>
      <c r="VOW72" s="1063"/>
      <c r="VOX72" s="1063"/>
      <c r="VOY72" s="1063"/>
      <c r="VOZ72" s="1063"/>
      <c r="VPA72" s="1063"/>
      <c r="VPB72" s="527"/>
      <c r="VPC72" s="1062"/>
      <c r="VPD72" s="1063"/>
      <c r="VPE72" s="1063"/>
      <c r="VPF72" s="1063"/>
      <c r="VPG72" s="1063"/>
      <c r="VPH72" s="1063"/>
      <c r="VPI72" s="527"/>
      <c r="VPJ72" s="1062"/>
      <c r="VPK72" s="1063"/>
      <c r="VPL72" s="1063"/>
      <c r="VPM72" s="1063"/>
      <c r="VPN72" s="1063"/>
      <c r="VPO72" s="1063"/>
      <c r="VPP72" s="527"/>
      <c r="VPQ72" s="1062"/>
      <c r="VPR72" s="1063"/>
      <c r="VPS72" s="1063"/>
      <c r="VPT72" s="1063"/>
      <c r="VPU72" s="1063"/>
      <c r="VPV72" s="1063"/>
      <c r="VPW72" s="527"/>
      <c r="VPX72" s="1062"/>
      <c r="VPY72" s="1063"/>
      <c r="VPZ72" s="1063"/>
      <c r="VQA72" s="1063"/>
      <c r="VQB72" s="1063"/>
      <c r="VQC72" s="1063"/>
      <c r="VQD72" s="527"/>
      <c r="VQE72" s="1062"/>
      <c r="VQF72" s="1063"/>
      <c r="VQG72" s="1063"/>
      <c r="VQH72" s="1063"/>
      <c r="VQI72" s="1063"/>
      <c r="VQJ72" s="1063"/>
      <c r="VQK72" s="527"/>
      <c r="VQL72" s="1062"/>
      <c r="VQM72" s="1063"/>
      <c r="VQN72" s="1063"/>
      <c r="VQO72" s="1063"/>
      <c r="VQP72" s="1063"/>
      <c r="VQQ72" s="1063"/>
      <c r="VQR72" s="527"/>
      <c r="VQS72" s="1062"/>
      <c r="VQT72" s="1063"/>
      <c r="VQU72" s="1063"/>
      <c r="VQV72" s="1063"/>
      <c r="VQW72" s="1063"/>
      <c r="VQX72" s="1063"/>
      <c r="VQY72" s="527"/>
      <c r="VQZ72" s="1062"/>
      <c r="VRA72" s="1063"/>
      <c r="VRB72" s="1063"/>
      <c r="VRC72" s="1063"/>
      <c r="VRD72" s="1063"/>
      <c r="VRE72" s="1063"/>
      <c r="VRF72" s="527"/>
      <c r="VRG72" s="1062"/>
      <c r="VRH72" s="1063"/>
      <c r="VRI72" s="1063"/>
      <c r="VRJ72" s="1063"/>
      <c r="VRK72" s="1063"/>
      <c r="VRL72" s="1063"/>
      <c r="VRM72" s="527"/>
      <c r="VRN72" s="1062"/>
      <c r="VRO72" s="1063"/>
      <c r="VRP72" s="1063"/>
      <c r="VRQ72" s="1063"/>
      <c r="VRR72" s="1063"/>
      <c r="VRS72" s="1063"/>
      <c r="VRT72" s="527"/>
      <c r="VRU72" s="1062"/>
      <c r="VRV72" s="1063"/>
      <c r="VRW72" s="1063"/>
      <c r="VRX72" s="1063"/>
      <c r="VRY72" s="1063"/>
      <c r="VRZ72" s="1063"/>
      <c r="VSA72" s="527"/>
      <c r="VSB72" s="1062"/>
      <c r="VSC72" s="1063"/>
      <c r="VSD72" s="1063"/>
      <c r="VSE72" s="1063"/>
      <c r="VSF72" s="1063"/>
      <c r="VSG72" s="1063"/>
      <c r="VSH72" s="527"/>
      <c r="VSI72" s="1062"/>
      <c r="VSJ72" s="1063"/>
      <c r="VSK72" s="1063"/>
      <c r="VSL72" s="1063"/>
      <c r="VSM72" s="1063"/>
      <c r="VSN72" s="1063"/>
      <c r="VSO72" s="527"/>
      <c r="VSP72" s="1062"/>
      <c r="VSQ72" s="1063"/>
      <c r="VSR72" s="1063"/>
      <c r="VSS72" s="1063"/>
      <c r="VST72" s="1063"/>
      <c r="VSU72" s="1063"/>
      <c r="VSV72" s="527"/>
      <c r="VSW72" s="1062"/>
      <c r="VSX72" s="1063"/>
      <c r="VSY72" s="1063"/>
      <c r="VSZ72" s="1063"/>
      <c r="VTA72" s="1063"/>
      <c r="VTB72" s="1063"/>
      <c r="VTC72" s="527"/>
      <c r="VTD72" s="1062"/>
      <c r="VTE72" s="1063"/>
      <c r="VTF72" s="1063"/>
      <c r="VTG72" s="1063"/>
      <c r="VTH72" s="1063"/>
      <c r="VTI72" s="1063"/>
      <c r="VTJ72" s="527"/>
      <c r="VTK72" s="1062"/>
      <c r="VTL72" s="1063"/>
      <c r="VTM72" s="1063"/>
      <c r="VTN72" s="1063"/>
      <c r="VTO72" s="1063"/>
      <c r="VTP72" s="1063"/>
      <c r="VTQ72" s="527"/>
      <c r="VTR72" s="1062"/>
      <c r="VTS72" s="1063"/>
      <c r="VTT72" s="1063"/>
      <c r="VTU72" s="1063"/>
      <c r="VTV72" s="1063"/>
      <c r="VTW72" s="1063"/>
      <c r="VTX72" s="527"/>
      <c r="VTY72" s="1062"/>
      <c r="VTZ72" s="1063"/>
      <c r="VUA72" s="1063"/>
      <c r="VUB72" s="1063"/>
      <c r="VUC72" s="1063"/>
      <c r="VUD72" s="1063"/>
      <c r="VUE72" s="527"/>
      <c r="VUF72" s="1062"/>
      <c r="VUG72" s="1063"/>
      <c r="VUH72" s="1063"/>
      <c r="VUI72" s="1063"/>
      <c r="VUJ72" s="1063"/>
      <c r="VUK72" s="1063"/>
      <c r="VUL72" s="527"/>
      <c r="VUM72" s="1062"/>
      <c r="VUN72" s="1063"/>
      <c r="VUO72" s="1063"/>
      <c r="VUP72" s="1063"/>
      <c r="VUQ72" s="1063"/>
      <c r="VUR72" s="1063"/>
      <c r="VUS72" s="527"/>
      <c r="VUT72" s="1062"/>
      <c r="VUU72" s="1063"/>
      <c r="VUV72" s="1063"/>
      <c r="VUW72" s="1063"/>
      <c r="VUX72" s="1063"/>
      <c r="VUY72" s="1063"/>
      <c r="VUZ72" s="527"/>
      <c r="VVA72" s="1062"/>
      <c r="VVB72" s="1063"/>
      <c r="VVC72" s="1063"/>
      <c r="VVD72" s="1063"/>
      <c r="VVE72" s="1063"/>
      <c r="VVF72" s="1063"/>
      <c r="VVG72" s="527"/>
      <c r="VVH72" s="1062"/>
      <c r="VVI72" s="1063"/>
      <c r="VVJ72" s="1063"/>
      <c r="VVK72" s="1063"/>
      <c r="VVL72" s="1063"/>
      <c r="VVM72" s="1063"/>
      <c r="VVN72" s="527"/>
      <c r="VVO72" s="1062"/>
      <c r="VVP72" s="1063"/>
      <c r="VVQ72" s="1063"/>
      <c r="VVR72" s="1063"/>
      <c r="VVS72" s="1063"/>
      <c r="VVT72" s="1063"/>
      <c r="VVU72" s="527"/>
      <c r="VVV72" s="1062"/>
      <c r="VVW72" s="1063"/>
      <c r="VVX72" s="1063"/>
      <c r="VVY72" s="1063"/>
      <c r="VVZ72" s="1063"/>
      <c r="VWA72" s="1063"/>
      <c r="VWB72" s="527"/>
      <c r="VWC72" s="1062"/>
      <c r="VWD72" s="1063"/>
      <c r="VWE72" s="1063"/>
      <c r="VWF72" s="1063"/>
      <c r="VWG72" s="1063"/>
      <c r="VWH72" s="1063"/>
      <c r="VWI72" s="527"/>
      <c r="VWJ72" s="1062"/>
      <c r="VWK72" s="1063"/>
      <c r="VWL72" s="1063"/>
      <c r="VWM72" s="1063"/>
      <c r="VWN72" s="1063"/>
      <c r="VWO72" s="1063"/>
      <c r="VWP72" s="527"/>
      <c r="VWQ72" s="1062"/>
      <c r="VWR72" s="1063"/>
      <c r="VWS72" s="1063"/>
      <c r="VWT72" s="1063"/>
      <c r="VWU72" s="1063"/>
      <c r="VWV72" s="1063"/>
      <c r="VWW72" s="527"/>
      <c r="VWX72" s="1062"/>
      <c r="VWY72" s="1063"/>
      <c r="VWZ72" s="1063"/>
      <c r="VXA72" s="1063"/>
      <c r="VXB72" s="1063"/>
      <c r="VXC72" s="1063"/>
      <c r="VXD72" s="527"/>
      <c r="VXE72" s="1062"/>
      <c r="VXF72" s="1063"/>
      <c r="VXG72" s="1063"/>
      <c r="VXH72" s="1063"/>
      <c r="VXI72" s="1063"/>
      <c r="VXJ72" s="1063"/>
      <c r="VXK72" s="527"/>
      <c r="VXL72" s="1062"/>
      <c r="VXM72" s="1063"/>
      <c r="VXN72" s="1063"/>
      <c r="VXO72" s="1063"/>
      <c r="VXP72" s="1063"/>
      <c r="VXQ72" s="1063"/>
      <c r="VXR72" s="527"/>
      <c r="VXS72" s="1062"/>
      <c r="VXT72" s="1063"/>
      <c r="VXU72" s="1063"/>
      <c r="VXV72" s="1063"/>
      <c r="VXW72" s="1063"/>
      <c r="VXX72" s="1063"/>
      <c r="VXY72" s="527"/>
      <c r="VXZ72" s="1062"/>
      <c r="VYA72" s="1063"/>
      <c r="VYB72" s="1063"/>
      <c r="VYC72" s="1063"/>
      <c r="VYD72" s="1063"/>
      <c r="VYE72" s="1063"/>
      <c r="VYF72" s="527"/>
      <c r="VYG72" s="1062"/>
      <c r="VYH72" s="1063"/>
      <c r="VYI72" s="1063"/>
      <c r="VYJ72" s="1063"/>
      <c r="VYK72" s="1063"/>
      <c r="VYL72" s="1063"/>
      <c r="VYM72" s="527"/>
      <c r="VYN72" s="1062"/>
      <c r="VYO72" s="1063"/>
      <c r="VYP72" s="1063"/>
      <c r="VYQ72" s="1063"/>
      <c r="VYR72" s="1063"/>
      <c r="VYS72" s="1063"/>
      <c r="VYT72" s="527"/>
      <c r="VYU72" s="1062"/>
      <c r="VYV72" s="1063"/>
      <c r="VYW72" s="1063"/>
      <c r="VYX72" s="1063"/>
      <c r="VYY72" s="1063"/>
      <c r="VYZ72" s="1063"/>
      <c r="VZA72" s="527"/>
      <c r="VZB72" s="1062"/>
      <c r="VZC72" s="1063"/>
      <c r="VZD72" s="1063"/>
      <c r="VZE72" s="1063"/>
      <c r="VZF72" s="1063"/>
      <c r="VZG72" s="1063"/>
      <c r="VZH72" s="527"/>
      <c r="VZI72" s="1062"/>
      <c r="VZJ72" s="1063"/>
      <c r="VZK72" s="1063"/>
      <c r="VZL72" s="1063"/>
      <c r="VZM72" s="1063"/>
      <c r="VZN72" s="1063"/>
      <c r="VZO72" s="527"/>
      <c r="VZP72" s="1062"/>
      <c r="VZQ72" s="1063"/>
      <c r="VZR72" s="1063"/>
      <c r="VZS72" s="1063"/>
      <c r="VZT72" s="1063"/>
      <c r="VZU72" s="1063"/>
      <c r="VZV72" s="527"/>
      <c r="VZW72" s="1062"/>
      <c r="VZX72" s="1063"/>
      <c r="VZY72" s="1063"/>
      <c r="VZZ72" s="1063"/>
      <c r="WAA72" s="1063"/>
      <c r="WAB72" s="1063"/>
      <c r="WAC72" s="527"/>
      <c r="WAD72" s="1062"/>
      <c r="WAE72" s="1063"/>
      <c r="WAF72" s="1063"/>
      <c r="WAG72" s="1063"/>
      <c r="WAH72" s="1063"/>
      <c r="WAI72" s="1063"/>
      <c r="WAJ72" s="527"/>
      <c r="WAK72" s="1062"/>
      <c r="WAL72" s="1063"/>
      <c r="WAM72" s="1063"/>
      <c r="WAN72" s="1063"/>
      <c r="WAO72" s="1063"/>
      <c r="WAP72" s="1063"/>
      <c r="WAQ72" s="527"/>
      <c r="WAR72" s="1062"/>
      <c r="WAS72" s="1063"/>
      <c r="WAT72" s="1063"/>
      <c r="WAU72" s="1063"/>
      <c r="WAV72" s="1063"/>
      <c r="WAW72" s="1063"/>
      <c r="WAX72" s="527"/>
      <c r="WAY72" s="1062"/>
      <c r="WAZ72" s="1063"/>
      <c r="WBA72" s="1063"/>
      <c r="WBB72" s="1063"/>
      <c r="WBC72" s="1063"/>
      <c r="WBD72" s="1063"/>
      <c r="WBE72" s="527"/>
      <c r="WBF72" s="1062"/>
      <c r="WBG72" s="1063"/>
      <c r="WBH72" s="1063"/>
      <c r="WBI72" s="1063"/>
      <c r="WBJ72" s="1063"/>
      <c r="WBK72" s="1063"/>
      <c r="WBL72" s="527"/>
      <c r="WBM72" s="1062"/>
      <c r="WBN72" s="1063"/>
      <c r="WBO72" s="1063"/>
      <c r="WBP72" s="1063"/>
      <c r="WBQ72" s="1063"/>
      <c r="WBR72" s="1063"/>
      <c r="WBS72" s="527"/>
      <c r="WBT72" s="1062"/>
      <c r="WBU72" s="1063"/>
      <c r="WBV72" s="1063"/>
      <c r="WBW72" s="1063"/>
      <c r="WBX72" s="1063"/>
      <c r="WBY72" s="1063"/>
      <c r="WBZ72" s="527"/>
      <c r="WCA72" s="1062"/>
      <c r="WCB72" s="1063"/>
      <c r="WCC72" s="1063"/>
      <c r="WCD72" s="1063"/>
      <c r="WCE72" s="1063"/>
      <c r="WCF72" s="1063"/>
      <c r="WCG72" s="527"/>
      <c r="WCH72" s="1062"/>
      <c r="WCI72" s="1063"/>
      <c r="WCJ72" s="1063"/>
      <c r="WCK72" s="1063"/>
      <c r="WCL72" s="1063"/>
      <c r="WCM72" s="1063"/>
      <c r="WCN72" s="527"/>
      <c r="WCO72" s="1062"/>
      <c r="WCP72" s="1063"/>
      <c r="WCQ72" s="1063"/>
      <c r="WCR72" s="1063"/>
      <c r="WCS72" s="1063"/>
      <c r="WCT72" s="1063"/>
      <c r="WCU72" s="527"/>
      <c r="WCV72" s="1062"/>
      <c r="WCW72" s="1063"/>
      <c r="WCX72" s="1063"/>
      <c r="WCY72" s="1063"/>
      <c r="WCZ72" s="1063"/>
      <c r="WDA72" s="1063"/>
      <c r="WDB72" s="527"/>
      <c r="WDC72" s="1062"/>
      <c r="WDD72" s="1063"/>
      <c r="WDE72" s="1063"/>
      <c r="WDF72" s="1063"/>
      <c r="WDG72" s="1063"/>
      <c r="WDH72" s="1063"/>
      <c r="WDI72" s="527"/>
      <c r="WDJ72" s="1062"/>
      <c r="WDK72" s="1063"/>
      <c r="WDL72" s="1063"/>
      <c r="WDM72" s="1063"/>
      <c r="WDN72" s="1063"/>
      <c r="WDO72" s="1063"/>
      <c r="WDP72" s="527"/>
      <c r="WDQ72" s="1062"/>
      <c r="WDR72" s="1063"/>
      <c r="WDS72" s="1063"/>
      <c r="WDT72" s="1063"/>
      <c r="WDU72" s="1063"/>
      <c r="WDV72" s="1063"/>
      <c r="WDW72" s="527"/>
      <c r="WDX72" s="1062"/>
      <c r="WDY72" s="1063"/>
      <c r="WDZ72" s="1063"/>
      <c r="WEA72" s="1063"/>
      <c r="WEB72" s="1063"/>
      <c r="WEC72" s="1063"/>
      <c r="WED72" s="527"/>
      <c r="WEE72" s="1062"/>
      <c r="WEF72" s="1063"/>
      <c r="WEG72" s="1063"/>
      <c r="WEH72" s="1063"/>
      <c r="WEI72" s="1063"/>
      <c r="WEJ72" s="1063"/>
      <c r="WEK72" s="527"/>
      <c r="WEL72" s="1062"/>
      <c r="WEM72" s="1063"/>
      <c r="WEN72" s="1063"/>
      <c r="WEO72" s="1063"/>
      <c r="WEP72" s="1063"/>
      <c r="WEQ72" s="1063"/>
      <c r="WER72" s="527"/>
      <c r="WES72" s="1062"/>
      <c r="WET72" s="1063"/>
      <c r="WEU72" s="1063"/>
      <c r="WEV72" s="1063"/>
      <c r="WEW72" s="1063"/>
      <c r="WEX72" s="1063"/>
      <c r="WEY72" s="527"/>
      <c r="WEZ72" s="1062"/>
      <c r="WFA72" s="1063"/>
      <c r="WFB72" s="1063"/>
      <c r="WFC72" s="1063"/>
      <c r="WFD72" s="1063"/>
      <c r="WFE72" s="1063"/>
      <c r="WFF72" s="527"/>
      <c r="WFG72" s="1062"/>
      <c r="WFH72" s="1063"/>
      <c r="WFI72" s="1063"/>
      <c r="WFJ72" s="1063"/>
      <c r="WFK72" s="1063"/>
      <c r="WFL72" s="1063"/>
      <c r="WFM72" s="527"/>
      <c r="WFN72" s="1062"/>
      <c r="WFO72" s="1063"/>
      <c r="WFP72" s="1063"/>
      <c r="WFQ72" s="1063"/>
      <c r="WFR72" s="1063"/>
      <c r="WFS72" s="1063"/>
      <c r="WFT72" s="527"/>
      <c r="WFU72" s="1062"/>
      <c r="WFV72" s="1063"/>
      <c r="WFW72" s="1063"/>
      <c r="WFX72" s="1063"/>
      <c r="WFY72" s="1063"/>
      <c r="WFZ72" s="1063"/>
      <c r="WGA72" s="527"/>
      <c r="WGB72" s="1062"/>
      <c r="WGC72" s="1063"/>
      <c r="WGD72" s="1063"/>
      <c r="WGE72" s="1063"/>
      <c r="WGF72" s="1063"/>
      <c r="WGG72" s="1063"/>
      <c r="WGH72" s="527"/>
      <c r="WGI72" s="1062"/>
      <c r="WGJ72" s="1063"/>
      <c r="WGK72" s="1063"/>
      <c r="WGL72" s="1063"/>
      <c r="WGM72" s="1063"/>
      <c r="WGN72" s="1063"/>
      <c r="WGO72" s="527"/>
      <c r="WGP72" s="1062"/>
      <c r="WGQ72" s="1063"/>
      <c r="WGR72" s="1063"/>
      <c r="WGS72" s="1063"/>
      <c r="WGT72" s="1063"/>
      <c r="WGU72" s="1063"/>
      <c r="WGV72" s="527"/>
      <c r="WGW72" s="1062"/>
      <c r="WGX72" s="1063"/>
      <c r="WGY72" s="1063"/>
      <c r="WGZ72" s="1063"/>
      <c r="WHA72" s="1063"/>
      <c r="WHB72" s="1063"/>
      <c r="WHC72" s="527"/>
      <c r="WHD72" s="1062"/>
      <c r="WHE72" s="1063"/>
      <c r="WHF72" s="1063"/>
      <c r="WHG72" s="1063"/>
      <c r="WHH72" s="1063"/>
      <c r="WHI72" s="1063"/>
      <c r="WHJ72" s="527"/>
      <c r="WHK72" s="1062"/>
      <c r="WHL72" s="1063"/>
      <c r="WHM72" s="1063"/>
      <c r="WHN72" s="1063"/>
      <c r="WHO72" s="1063"/>
      <c r="WHP72" s="1063"/>
      <c r="WHQ72" s="527"/>
      <c r="WHR72" s="1062"/>
      <c r="WHS72" s="1063"/>
      <c r="WHT72" s="1063"/>
      <c r="WHU72" s="1063"/>
      <c r="WHV72" s="1063"/>
      <c r="WHW72" s="1063"/>
      <c r="WHX72" s="527"/>
      <c r="WHY72" s="1062"/>
      <c r="WHZ72" s="1063"/>
      <c r="WIA72" s="1063"/>
      <c r="WIB72" s="1063"/>
      <c r="WIC72" s="1063"/>
      <c r="WID72" s="1063"/>
      <c r="WIE72" s="527"/>
      <c r="WIF72" s="1062"/>
      <c r="WIG72" s="1063"/>
      <c r="WIH72" s="1063"/>
      <c r="WII72" s="1063"/>
      <c r="WIJ72" s="1063"/>
      <c r="WIK72" s="1063"/>
      <c r="WIL72" s="527"/>
      <c r="WIM72" s="1062"/>
      <c r="WIN72" s="1063"/>
      <c r="WIO72" s="1063"/>
      <c r="WIP72" s="1063"/>
      <c r="WIQ72" s="1063"/>
      <c r="WIR72" s="1063"/>
      <c r="WIS72" s="527"/>
      <c r="WIT72" s="1062"/>
      <c r="WIU72" s="1063"/>
      <c r="WIV72" s="1063"/>
      <c r="WIW72" s="1063"/>
      <c r="WIX72" s="1063"/>
      <c r="WIY72" s="1063"/>
      <c r="WIZ72" s="527"/>
      <c r="WJA72" s="1062"/>
      <c r="WJB72" s="1063"/>
      <c r="WJC72" s="1063"/>
      <c r="WJD72" s="1063"/>
      <c r="WJE72" s="1063"/>
      <c r="WJF72" s="1063"/>
      <c r="WJG72" s="527"/>
      <c r="WJH72" s="1062"/>
      <c r="WJI72" s="1063"/>
      <c r="WJJ72" s="1063"/>
      <c r="WJK72" s="1063"/>
      <c r="WJL72" s="1063"/>
      <c r="WJM72" s="1063"/>
      <c r="WJN72" s="527"/>
      <c r="WJO72" s="1062"/>
      <c r="WJP72" s="1063"/>
      <c r="WJQ72" s="1063"/>
      <c r="WJR72" s="1063"/>
      <c r="WJS72" s="1063"/>
      <c r="WJT72" s="1063"/>
      <c r="WJU72" s="527"/>
      <c r="WJV72" s="1062"/>
      <c r="WJW72" s="1063"/>
      <c r="WJX72" s="1063"/>
      <c r="WJY72" s="1063"/>
      <c r="WJZ72" s="1063"/>
      <c r="WKA72" s="1063"/>
      <c r="WKB72" s="527"/>
      <c r="WKC72" s="1062"/>
      <c r="WKD72" s="1063"/>
      <c r="WKE72" s="1063"/>
      <c r="WKF72" s="1063"/>
      <c r="WKG72" s="1063"/>
      <c r="WKH72" s="1063"/>
      <c r="WKI72" s="527"/>
      <c r="WKJ72" s="1062"/>
      <c r="WKK72" s="1063"/>
      <c r="WKL72" s="1063"/>
      <c r="WKM72" s="1063"/>
      <c r="WKN72" s="1063"/>
      <c r="WKO72" s="1063"/>
      <c r="WKP72" s="527"/>
      <c r="WKQ72" s="1062"/>
      <c r="WKR72" s="1063"/>
      <c r="WKS72" s="1063"/>
      <c r="WKT72" s="1063"/>
      <c r="WKU72" s="1063"/>
      <c r="WKV72" s="1063"/>
      <c r="WKW72" s="527"/>
      <c r="WKX72" s="1062"/>
      <c r="WKY72" s="1063"/>
      <c r="WKZ72" s="1063"/>
      <c r="WLA72" s="1063"/>
      <c r="WLB72" s="1063"/>
      <c r="WLC72" s="1063"/>
      <c r="WLD72" s="527"/>
      <c r="WLE72" s="1062"/>
      <c r="WLF72" s="1063"/>
      <c r="WLG72" s="1063"/>
      <c r="WLH72" s="1063"/>
      <c r="WLI72" s="1063"/>
      <c r="WLJ72" s="1063"/>
      <c r="WLK72" s="527"/>
      <c r="WLL72" s="1062"/>
      <c r="WLM72" s="1063"/>
      <c r="WLN72" s="1063"/>
      <c r="WLO72" s="1063"/>
      <c r="WLP72" s="1063"/>
      <c r="WLQ72" s="1063"/>
      <c r="WLR72" s="527"/>
      <c r="WLS72" s="1062"/>
      <c r="WLT72" s="1063"/>
      <c r="WLU72" s="1063"/>
      <c r="WLV72" s="1063"/>
      <c r="WLW72" s="1063"/>
      <c r="WLX72" s="1063"/>
      <c r="WLY72" s="527"/>
      <c r="WLZ72" s="1062"/>
      <c r="WMA72" s="1063"/>
      <c r="WMB72" s="1063"/>
      <c r="WMC72" s="1063"/>
      <c r="WMD72" s="1063"/>
      <c r="WME72" s="1063"/>
      <c r="WMF72" s="527"/>
      <c r="WMG72" s="1062"/>
      <c r="WMH72" s="1063"/>
      <c r="WMI72" s="1063"/>
      <c r="WMJ72" s="1063"/>
      <c r="WMK72" s="1063"/>
      <c r="WML72" s="1063"/>
      <c r="WMM72" s="527"/>
      <c r="WMN72" s="1062"/>
      <c r="WMO72" s="1063"/>
      <c r="WMP72" s="1063"/>
      <c r="WMQ72" s="1063"/>
      <c r="WMR72" s="1063"/>
      <c r="WMS72" s="1063"/>
      <c r="WMT72" s="527"/>
      <c r="WMU72" s="1062"/>
      <c r="WMV72" s="1063"/>
      <c r="WMW72" s="1063"/>
      <c r="WMX72" s="1063"/>
      <c r="WMY72" s="1063"/>
      <c r="WMZ72" s="1063"/>
      <c r="WNA72" s="527"/>
      <c r="WNB72" s="1062"/>
      <c r="WNC72" s="1063"/>
      <c r="WND72" s="1063"/>
      <c r="WNE72" s="1063"/>
      <c r="WNF72" s="1063"/>
      <c r="WNG72" s="1063"/>
      <c r="WNH72" s="527"/>
      <c r="WNI72" s="1062"/>
      <c r="WNJ72" s="1063"/>
      <c r="WNK72" s="1063"/>
      <c r="WNL72" s="1063"/>
      <c r="WNM72" s="1063"/>
      <c r="WNN72" s="1063"/>
      <c r="WNO72" s="527"/>
      <c r="WNP72" s="1062"/>
      <c r="WNQ72" s="1063"/>
      <c r="WNR72" s="1063"/>
      <c r="WNS72" s="1063"/>
      <c r="WNT72" s="1063"/>
      <c r="WNU72" s="1063"/>
      <c r="WNV72" s="527"/>
      <c r="WNW72" s="1062"/>
      <c r="WNX72" s="1063"/>
      <c r="WNY72" s="1063"/>
      <c r="WNZ72" s="1063"/>
      <c r="WOA72" s="1063"/>
      <c r="WOB72" s="1063"/>
      <c r="WOC72" s="527"/>
      <c r="WOD72" s="1062"/>
      <c r="WOE72" s="1063"/>
      <c r="WOF72" s="1063"/>
      <c r="WOG72" s="1063"/>
      <c r="WOH72" s="1063"/>
      <c r="WOI72" s="1063"/>
      <c r="WOJ72" s="527"/>
      <c r="WOK72" s="1062"/>
      <c r="WOL72" s="1063"/>
      <c r="WOM72" s="1063"/>
      <c r="WON72" s="1063"/>
      <c r="WOO72" s="1063"/>
      <c r="WOP72" s="1063"/>
      <c r="WOQ72" s="527"/>
      <c r="WOR72" s="1062"/>
      <c r="WOS72" s="1063"/>
      <c r="WOT72" s="1063"/>
      <c r="WOU72" s="1063"/>
      <c r="WOV72" s="1063"/>
      <c r="WOW72" s="1063"/>
      <c r="WOX72" s="527"/>
      <c r="WOY72" s="1062"/>
      <c r="WOZ72" s="1063"/>
      <c r="WPA72" s="1063"/>
      <c r="WPB72" s="1063"/>
      <c r="WPC72" s="1063"/>
      <c r="WPD72" s="1063"/>
      <c r="WPE72" s="527"/>
      <c r="WPF72" s="1062"/>
      <c r="WPG72" s="1063"/>
      <c r="WPH72" s="1063"/>
      <c r="WPI72" s="1063"/>
      <c r="WPJ72" s="1063"/>
      <c r="WPK72" s="1063"/>
      <c r="WPL72" s="527"/>
      <c r="WPM72" s="1062"/>
      <c r="WPN72" s="1063"/>
      <c r="WPO72" s="1063"/>
      <c r="WPP72" s="1063"/>
      <c r="WPQ72" s="1063"/>
      <c r="WPR72" s="1063"/>
      <c r="WPS72" s="527"/>
      <c r="WPT72" s="1062"/>
      <c r="WPU72" s="1063"/>
      <c r="WPV72" s="1063"/>
      <c r="WPW72" s="1063"/>
      <c r="WPX72" s="1063"/>
      <c r="WPY72" s="1063"/>
      <c r="WPZ72" s="527"/>
      <c r="WQA72" s="1062"/>
      <c r="WQB72" s="1063"/>
      <c r="WQC72" s="1063"/>
      <c r="WQD72" s="1063"/>
      <c r="WQE72" s="1063"/>
      <c r="WQF72" s="1063"/>
      <c r="WQG72" s="527"/>
      <c r="WQH72" s="1062"/>
      <c r="WQI72" s="1063"/>
      <c r="WQJ72" s="1063"/>
      <c r="WQK72" s="1063"/>
      <c r="WQL72" s="1063"/>
      <c r="WQM72" s="1063"/>
      <c r="WQN72" s="527"/>
      <c r="WQO72" s="1062"/>
      <c r="WQP72" s="1063"/>
      <c r="WQQ72" s="1063"/>
      <c r="WQR72" s="1063"/>
      <c r="WQS72" s="1063"/>
      <c r="WQT72" s="1063"/>
      <c r="WQU72" s="527"/>
      <c r="WQV72" s="1062"/>
      <c r="WQW72" s="1063"/>
      <c r="WQX72" s="1063"/>
      <c r="WQY72" s="1063"/>
      <c r="WQZ72" s="1063"/>
      <c r="WRA72" s="1063"/>
      <c r="WRB72" s="527"/>
      <c r="WRC72" s="1062"/>
      <c r="WRD72" s="1063"/>
      <c r="WRE72" s="1063"/>
      <c r="WRF72" s="1063"/>
      <c r="WRG72" s="1063"/>
      <c r="WRH72" s="1063"/>
      <c r="WRI72" s="527"/>
      <c r="WRJ72" s="1062"/>
      <c r="WRK72" s="1063"/>
      <c r="WRL72" s="1063"/>
      <c r="WRM72" s="1063"/>
      <c r="WRN72" s="1063"/>
      <c r="WRO72" s="1063"/>
      <c r="WRP72" s="527"/>
      <c r="WRQ72" s="1062"/>
      <c r="WRR72" s="1063"/>
      <c r="WRS72" s="1063"/>
      <c r="WRT72" s="1063"/>
      <c r="WRU72" s="1063"/>
      <c r="WRV72" s="1063"/>
      <c r="WRW72" s="527"/>
      <c r="WRX72" s="1062"/>
      <c r="WRY72" s="1063"/>
      <c r="WRZ72" s="1063"/>
      <c r="WSA72" s="1063"/>
      <c r="WSB72" s="1063"/>
      <c r="WSC72" s="1063"/>
      <c r="WSD72" s="527"/>
      <c r="WSE72" s="1062"/>
      <c r="WSF72" s="1063"/>
      <c r="WSG72" s="1063"/>
      <c r="WSH72" s="1063"/>
      <c r="WSI72" s="1063"/>
      <c r="WSJ72" s="1063"/>
      <c r="WSK72" s="527"/>
      <c r="WSL72" s="1062"/>
      <c r="WSM72" s="1063"/>
      <c r="WSN72" s="1063"/>
      <c r="WSO72" s="1063"/>
      <c r="WSP72" s="1063"/>
      <c r="WSQ72" s="1063"/>
      <c r="WSR72" s="527"/>
      <c r="WSS72" s="1062"/>
      <c r="WST72" s="1063"/>
      <c r="WSU72" s="1063"/>
      <c r="WSV72" s="1063"/>
      <c r="WSW72" s="1063"/>
      <c r="WSX72" s="1063"/>
      <c r="WSY72" s="527"/>
      <c r="WSZ72" s="1062"/>
      <c r="WTA72" s="1063"/>
      <c r="WTB72" s="1063"/>
      <c r="WTC72" s="1063"/>
      <c r="WTD72" s="1063"/>
      <c r="WTE72" s="1063"/>
      <c r="WTF72" s="527"/>
      <c r="WTG72" s="1062"/>
      <c r="WTH72" s="1063"/>
      <c r="WTI72" s="1063"/>
      <c r="WTJ72" s="1063"/>
      <c r="WTK72" s="1063"/>
      <c r="WTL72" s="1063"/>
      <c r="WTM72" s="527"/>
      <c r="WTN72" s="1062"/>
      <c r="WTO72" s="1063"/>
      <c r="WTP72" s="1063"/>
      <c r="WTQ72" s="1063"/>
      <c r="WTR72" s="1063"/>
      <c r="WTS72" s="1063"/>
      <c r="WTT72" s="527"/>
      <c r="WTU72" s="1062"/>
      <c r="WTV72" s="1063"/>
      <c r="WTW72" s="1063"/>
      <c r="WTX72" s="1063"/>
      <c r="WTY72" s="1063"/>
      <c r="WTZ72" s="1063"/>
      <c r="WUA72" s="527"/>
      <c r="WUB72" s="1062"/>
      <c r="WUC72" s="1063"/>
      <c r="WUD72" s="1063"/>
      <c r="WUE72" s="1063"/>
      <c r="WUF72" s="1063"/>
      <c r="WUG72" s="1063"/>
      <c r="WUH72" s="527"/>
      <c r="WUI72" s="1062"/>
      <c r="WUJ72" s="1063"/>
      <c r="WUK72" s="1063"/>
      <c r="WUL72" s="1063"/>
      <c r="WUM72" s="1063"/>
      <c r="WUN72" s="1063"/>
      <c r="WUO72" s="527"/>
      <c r="WUP72" s="1062"/>
      <c r="WUQ72" s="1063"/>
      <c r="WUR72" s="1063"/>
      <c r="WUS72" s="1063"/>
      <c r="WUT72" s="1063"/>
      <c r="WUU72" s="1063"/>
      <c r="WUV72" s="527"/>
      <c r="WUW72" s="1062"/>
      <c r="WUX72" s="1063"/>
      <c r="WUY72" s="1063"/>
      <c r="WUZ72" s="1063"/>
      <c r="WVA72" s="1063"/>
      <c r="WVB72" s="1063"/>
      <c r="WVC72" s="527"/>
      <c r="WVD72" s="1062"/>
      <c r="WVE72" s="1063"/>
      <c r="WVF72" s="1063"/>
      <c r="WVG72" s="1063"/>
      <c r="WVH72" s="1063"/>
      <c r="WVI72" s="1063"/>
      <c r="WVJ72" s="527"/>
      <c r="WVK72" s="1062"/>
      <c r="WVL72" s="1063"/>
      <c r="WVM72" s="1063"/>
      <c r="WVN72" s="1063"/>
      <c r="WVO72" s="1063"/>
      <c r="WVP72" s="1063"/>
      <c r="WVQ72" s="527"/>
      <c r="WVR72" s="1062"/>
      <c r="WVS72" s="1063"/>
      <c r="WVT72" s="1063"/>
      <c r="WVU72" s="1063"/>
      <c r="WVV72" s="1063"/>
      <c r="WVW72" s="1063"/>
      <c r="WVX72" s="527"/>
      <c r="WVY72" s="1062"/>
      <c r="WVZ72" s="1063"/>
      <c r="WWA72" s="1063"/>
      <c r="WWB72" s="1063"/>
      <c r="WWC72" s="1063"/>
      <c r="WWD72" s="1063"/>
      <c r="WWE72" s="527"/>
      <c r="WWF72" s="1062"/>
      <c r="WWG72" s="1063"/>
      <c r="WWH72" s="1063"/>
      <c r="WWI72" s="1063"/>
      <c r="WWJ72" s="1063"/>
      <c r="WWK72" s="1063"/>
      <c r="WWL72" s="527"/>
      <c r="WWM72" s="1062"/>
      <c r="WWN72" s="1063"/>
      <c r="WWO72" s="1063"/>
      <c r="WWP72" s="1063"/>
      <c r="WWQ72" s="1063"/>
      <c r="WWR72" s="1063"/>
      <c r="WWS72" s="527"/>
      <c r="WWT72" s="1062"/>
      <c r="WWU72" s="1063"/>
      <c r="WWV72" s="1063"/>
      <c r="WWW72" s="1063"/>
      <c r="WWX72" s="1063"/>
      <c r="WWY72" s="1063"/>
      <c r="WWZ72" s="527"/>
      <c r="WXA72" s="1062"/>
      <c r="WXB72" s="1063"/>
      <c r="WXC72" s="1063"/>
      <c r="WXD72" s="1063"/>
      <c r="WXE72" s="1063"/>
      <c r="WXF72" s="1063"/>
      <c r="WXG72" s="527"/>
      <c r="WXH72" s="1062"/>
      <c r="WXI72" s="1063"/>
      <c r="WXJ72" s="1063"/>
      <c r="WXK72" s="1063"/>
      <c r="WXL72" s="1063"/>
      <c r="WXM72" s="1063"/>
      <c r="WXN72" s="527"/>
      <c r="WXO72" s="1062"/>
      <c r="WXP72" s="1063"/>
      <c r="WXQ72" s="1063"/>
      <c r="WXR72" s="1063"/>
      <c r="WXS72" s="1063"/>
      <c r="WXT72" s="1063"/>
      <c r="WXU72" s="527"/>
      <c r="WXV72" s="1062"/>
      <c r="WXW72" s="1063"/>
      <c r="WXX72" s="1063"/>
      <c r="WXY72" s="1063"/>
      <c r="WXZ72" s="1063"/>
      <c r="WYA72" s="1063"/>
      <c r="WYB72" s="527"/>
      <c r="WYC72" s="1062"/>
      <c r="WYD72" s="1063"/>
      <c r="WYE72" s="1063"/>
      <c r="WYF72" s="1063"/>
      <c r="WYG72" s="1063"/>
      <c r="WYH72" s="1063"/>
      <c r="WYI72" s="527"/>
      <c r="WYJ72" s="1062"/>
      <c r="WYK72" s="1063"/>
      <c r="WYL72" s="1063"/>
      <c r="WYM72" s="1063"/>
      <c r="WYN72" s="1063"/>
      <c r="WYO72" s="1063"/>
      <c r="WYP72" s="527"/>
      <c r="WYQ72" s="1062"/>
      <c r="WYR72" s="1063"/>
      <c r="WYS72" s="1063"/>
      <c r="WYT72" s="1063"/>
      <c r="WYU72" s="1063"/>
      <c r="WYV72" s="1063"/>
      <c r="WYW72" s="527"/>
      <c r="WYX72" s="1062"/>
      <c r="WYY72" s="1063"/>
      <c r="WYZ72" s="1063"/>
      <c r="WZA72" s="1063"/>
      <c r="WZB72" s="1063"/>
      <c r="WZC72" s="1063"/>
      <c r="WZD72" s="527"/>
      <c r="WZE72" s="1062"/>
      <c r="WZF72" s="1063"/>
      <c r="WZG72" s="1063"/>
      <c r="WZH72" s="1063"/>
      <c r="WZI72" s="1063"/>
      <c r="WZJ72" s="1063"/>
      <c r="WZK72" s="527"/>
      <c r="WZL72" s="1062"/>
      <c r="WZM72" s="1063"/>
      <c r="WZN72" s="1063"/>
      <c r="WZO72" s="1063"/>
      <c r="WZP72" s="1063"/>
      <c r="WZQ72" s="1063"/>
      <c r="WZR72" s="527"/>
      <c r="WZS72" s="1062"/>
      <c r="WZT72" s="1063"/>
      <c r="WZU72" s="1063"/>
      <c r="WZV72" s="1063"/>
      <c r="WZW72" s="1063"/>
      <c r="WZX72" s="1063"/>
      <c r="WZY72" s="527"/>
      <c r="WZZ72" s="1062"/>
      <c r="XAA72" s="1063"/>
      <c r="XAB72" s="1063"/>
      <c r="XAC72" s="1063"/>
      <c r="XAD72" s="1063"/>
      <c r="XAE72" s="1063"/>
      <c r="XAF72" s="527"/>
      <c r="XAG72" s="1062"/>
      <c r="XAH72" s="1063"/>
      <c r="XAI72" s="1063"/>
      <c r="XAJ72" s="1063"/>
      <c r="XAK72" s="1063"/>
      <c r="XAL72" s="1063"/>
      <c r="XAM72" s="527"/>
      <c r="XAN72" s="1062"/>
      <c r="XAO72" s="1063"/>
      <c r="XAP72" s="1063"/>
      <c r="XAQ72" s="1063"/>
      <c r="XAR72" s="1063"/>
      <c r="XAS72" s="1063"/>
      <c r="XAT72" s="527"/>
      <c r="XAU72" s="1062"/>
      <c r="XAV72" s="1063"/>
      <c r="XAW72" s="1063"/>
      <c r="XAX72" s="1063"/>
      <c r="XAY72" s="1063"/>
      <c r="XAZ72" s="1063"/>
      <c r="XBA72" s="527"/>
      <c r="XBB72" s="1062"/>
      <c r="XBC72" s="1063"/>
      <c r="XBD72" s="1063"/>
      <c r="XBE72" s="1063"/>
      <c r="XBF72" s="1063"/>
      <c r="XBG72" s="1063"/>
      <c r="XBH72" s="527"/>
      <c r="XBI72" s="1062"/>
      <c r="XBJ72" s="1063"/>
      <c r="XBK72" s="1063"/>
      <c r="XBL72" s="1063"/>
      <c r="XBM72" s="1063"/>
      <c r="XBN72" s="1063"/>
      <c r="XBO72" s="527"/>
      <c r="XBP72" s="1062"/>
      <c r="XBQ72" s="1063"/>
      <c r="XBR72" s="1063"/>
      <c r="XBS72" s="1063"/>
      <c r="XBT72" s="1063"/>
      <c r="XBU72" s="1063"/>
      <c r="XBV72" s="527"/>
      <c r="XBW72" s="1062"/>
      <c r="XBX72" s="1063"/>
      <c r="XBY72" s="1063"/>
      <c r="XBZ72" s="1063"/>
      <c r="XCA72" s="1063"/>
      <c r="XCB72" s="1063"/>
      <c r="XCC72" s="527"/>
      <c r="XCD72" s="1062"/>
      <c r="XCE72" s="1063"/>
      <c r="XCF72" s="1063"/>
      <c r="XCG72" s="1063"/>
      <c r="XCH72" s="1063"/>
      <c r="XCI72" s="1063"/>
      <c r="XCJ72" s="527"/>
      <c r="XCK72" s="1062"/>
      <c r="XCL72" s="1063"/>
      <c r="XCM72" s="1063"/>
      <c r="XCN72" s="1063"/>
      <c r="XCO72" s="1063"/>
      <c r="XCP72" s="1063"/>
      <c r="XCQ72" s="527"/>
      <c r="XCR72" s="1062"/>
      <c r="XCS72" s="1063"/>
      <c r="XCT72" s="1063"/>
      <c r="XCU72" s="1063"/>
      <c r="XCV72" s="1063"/>
      <c r="XCW72" s="1063"/>
      <c r="XCX72" s="527"/>
      <c r="XCY72" s="1062"/>
      <c r="XCZ72" s="1063"/>
      <c r="XDA72" s="1063"/>
      <c r="XDB72" s="1063"/>
      <c r="XDC72" s="1063"/>
      <c r="XDD72" s="1063"/>
      <c r="XDE72" s="527"/>
      <c r="XDF72" s="1062"/>
      <c r="XDG72" s="1063"/>
      <c r="XDH72" s="1063"/>
      <c r="XDI72" s="1063"/>
      <c r="XDJ72" s="1063"/>
      <c r="XDK72" s="1063"/>
      <c r="XDL72" s="527"/>
      <c r="XDM72" s="1062"/>
      <c r="XDN72" s="1063"/>
      <c r="XDO72" s="1063"/>
      <c r="XDP72" s="1063"/>
      <c r="XDQ72" s="1063"/>
      <c r="XDR72" s="1063"/>
      <c r="XDS72" s="527"/>
      <c r="XDT72" s="1062"/>
      <c r="XDU72" s="1063"/>
      <c r="XDV72" s="1063"/>
      <c r="XDW72" s="1063"/>
      <c r="XDX72" s="1063"/>
      <c r="XDY72" s="1063"/>
      <c r="XDZ72" s="527"/>
      <c r="XEA72" s="1062"/>
      <c r="XEB72" s="1063"/>
      <c r="XEC72" s="1063"/>
      <c r="XED72" s="1063"/>
      <c r="XEE72" s="1063"/>
      <c r="XEF72" s="1063"/>
      <c r="XEG72" s="527"/>
      <c r="XEH72" s="1062"/>
      <c r="XEI72" s="1063"/>
      <c r="XEJ72" s="1063"/>
      <c r="XEK72" s="1063"/>
      <c r="XEL72" s="1063"/>
      <c r="XEM72" s="1063"/>
      <c r="XEN72" s="527"/>
      <c r="XEO72" s="1062"/>
      <c r="XEP72" s="1063"/>
      <c r="XEQ72" s="1063"/>
      <c r="XER72" s="1063"/>
      <c r="XES72" s="1063"/>
      <c r="XET72" s="1063"/>
      <c r="XEU72" s="527"/>
      <c r="XEV72" s="1062"/>
      <c r="XEW72" s="1062"/>
      <c r="XEX72" s="1062"/>
    </row>
    <row r="73" spans="1:16378" s="514" customFormat="1" ht="46.5" customHeight="1">
      <c r="A73" s="524" t="s">
        <v>233</v>
      </c>
      <c r="B73" s="1054" t="s">
        <v>884</v>
      </c>
      <c r="C73" s="1055"/>
      <c r="D73" s="1055"/>
      <c r="E73" s="1055"/>
      <c r="F73" s="1055"/>
      <c r="G73" s="1055"/>
      <c r="H73" s="525"/>
      <c r="I73" s="525"/>
      <c r="J73" s="1064"/>
      <c r="K73" s="1065"/>
      <c r="L73" s="1065"/>
      <c r="M73" s="1065"/>
      <c r="N73" s="1065"/>
      <c r="O73" s="1065"/>
      <c r="P73" s="525"/>
      <c r="Q73" s="1064"/>
      <c r="R73" s="1065"/>
      <c r="S73" s="1065"/>
      <c r="T73" s="1065"/>
      <c r="U73" s="1065"/>
      <c r="V73" s="1065"/>
      <c r="W73" s="525"/>
      <c r="X73" s="1064"/>
      <c r="Y73" s="1065"/>
      <c r="Z73" s="1065"/>
      <c r="AA73" s="1065"/>
      <c r="AB73" s="1065"/>
      <c r="AC73" s="1065"/>
      <c r="AD73" s="525"/>
      <c r="AE73" s="1064"/>
      <c r="AF73" s="1065"/>
      <c r="AG73" s="1065"/>
      <c r="AH73" s="1065"/>
      <c r="AI73" s="1065"/>
      <c r="AJ73" s="1065"/>
      <c r="AK73" s="525"/>
      <c r="AL73" s="1064"/>
      <c r="AM73" s="1065"/>
      <c r="AN73" s="1065"/>
      <c r="AO73" s="1065"/>
      <c r="AP73" s="1065"/>
      <c r="AQ73" s="1065"/>
      <c r="AR73" s="525"/>
      <c r="AS73" s="1064"/>
      <c r="AT73" s="1065"/>
      <c r="AU73" s="1065"/>
      <c r="AV73" s="1065"/>
      <c r="AW73" s="1065"/>
      <c r="AX73" s="1065"/>
      <c r="AY73" s="526"/>
      <c r="AZ73" s="1062"/>
      <c r="BA73" s="1063"/>
      <c r="BB73" s="1063"/>
      <c r="BC73" s="1063"/>
      <c r="BD73" s="1063"/>
      <c r="BE73" s="1063"/>
      <c r="BF73" s="527"/>
      <c r="BG73" s="1062"/>
      <c r="BH73" s="1063"/>
      <c r="BI73" s="1063"/>
      <c r="BJ73" s="1063"/>
      <c r="BK73" s="1063"/>
      <c r="BL73" s="1063"/>
      <c r="BM73" s="527"/>
      <c r="BN73" s="1062"/>
      <c r="BO73" s="1063"/>
      <c r="BP73" s="1063"/>
      <c r="BQ73" s="1063"/>
      <c r="BR73" s="1063"/>
      <c r="BS73" s="1063"/>
      <c r="BT73" s="527"/>
      <c r="BU73" s="1062"/>
      <c r="BV73" s="1063"/>
      <c r="BW73" s="1063"/>
      <c r="BX73" s="1063"/>
      <c r="BY73" s="1063"/>
      <c r="BZ73" s="1063"/>
      <c r="CA73" s="527"/>
      <c r="CB73" s="1062"/>
      <c r="CC73" s="1063"/>
      <c r="CD73" s="1063"/>
      <c r="CE73" s="1063"/>
      <c r="CF73" s="1063"/>
      <c r="CG73" s="1063"/>
      <c r="CH73" s="527"/>
      <c r="CI73" s="1062"/>
      <c r="CJ73" s="1063"/>
      <c r="CK73" s="1063"/>
      <c r="CL73" s="1063"/>
      <c r="CM73" s="1063"/>
      <c r="CN73" s="1063"/>
      <c r="CO73" s="527"/>
      <c r="CP73" s="1062"/>
      <c r="CQ73" s="1063"/>
      <c r="CR73" s="1063"/>
      <c r="CS73" s="1063"/>
      <c r="CT73" s="1063"/>
      <c r="CU73" s="1063"/>
      <c r="CV73" s="527"/>
      <c r="CW73" s="1062"/>
      <c r="CX73" s="1063"/>
      <c r="CY73" s="1063"/>
      <c r="CZ73" s="1063"/>
      <c r="DA73" s="1063"/>
      <c r="DB73" s="1063"/>
      <c r="DC73" s="527"/>
      <c r="DD73" s="1062"/>
      <c r="DE73" s="1063"/>
      <c r="DF73" s="1063"/>
      <c r="DG73" s="1063"/>
      <c r="DH73" s="1063"/>
      <c r="DI73" s="1063"/>
      <c r="DJ73" s="527"/>
      <c r="DK73" s="1062"/>
      <c r="DL73" s="1063"/>
      <c r="DM73" s="1063"/>
      <c r="DN73" s="1063"/>
      <c r="DO73" s="1063"/>
      <c r="DP73" s="1063"/>
      <c r="DQ73" s="527"/>
      <c r="DR73" s="1062"/>
      <c r="DS73" s="1063"/>
      <c r="DT73" s="1063"/>
      <c r="DU73" s="1063"/>
      <c r="DV73" s="1063"/>
      <c r="DW73" s="1063"/>
      <c r="DX73" s="527"/>
      <c r="DY73" s="1062"/>
      <c r="DZ73" s="1063"/>
      <c r="EA73" s="1063"/>
      <c r="EB73" s="1063"/>
      <c r="EC73" s="1063"/>
      <c r="ED73" s="1063"/>
      <c r="EE73" s="527"/>
      <c r="EF73" s="1062"/>
      <c r="EG73" s="1063"/>
      <c r="EH73" s="1063"/>
      <c r="EI73" s="1063"/>
      <c r="EJ73" s="1063"/>
      <c r="EK73" s="1063"/>
      <c r="EL73" s="527"/>
      <c r="EM73" s="1062"/>
      <c r="EN73" s="1063"/>
      <c r="EO73" s="1063"/>
      <c r="EP73" s="1063"/>
      <c r="EQ73" s="1063"/>
      <c r="ER73" s="1063"/>
      <c r="ES73" s="527"/>
      <c r="ET73" s="1062"/>
      <c r="EU73" s="1063"/>
      <c r="EV73" s="1063"/>
      <c r="EW73" s="1063"/>
      <c r="EX73" s="1063"/>
      <c r="EY73" s="1063"/>
      <c r="EZ73" s="527"/>
      <c r="FA73" s="1062"/>
      <c r="FB73" s="1063"/>
      <c r="FC73" s="1063"/>
      <c r="FD73" s="1063"/>
      <c r="FE73" s="1063"/>
      <c r="FF73" s="1063"/>
      <c r="FG73" s="527"/>
      <c r="FH73" s="1062"/>
      <c r="FI73" s="1063"/>
      <c r="FJ73" s="1063"/>
      <c r="FK73" s="1063"/>
      <c r="FL73" s="1063"/>
      <c r="FM73" s="1063"/>
      <c r="FN73" s="527"/>
      <c r="FO73" s="1062"/>
      <c r="FP73" s="1063"/>
      <c r="FQ73" s="1063"/>
      <c r="FR73" s="1063"/>
      <c r="FS73" s="1063"/>
      <c r="FT73" s="1063"/>
      <c r="FU73" s="527"/>
      <c r="FV73" s="1062"/>
      <c r="FW73" s="1063"/>
      <c r="FX73" s="1063"/>
      <c r="FY73" s="1063"/>
      <c r="FZ73" s="1063"/>
      <c r="GA73" s="1063"/>
      <c r="GB73" s="527"/>
      <c r="GC73" s="1062"/>
      <c r="GD73" s="1063"/>
      <c r="GE73" s="1063"/>
      <c r="GF73" s="1063"/>
      <c r="GG73" s="1063"/>
      <c r="GH73" s="1063"/>
      <c r="GI73" s="527"/>
      <c r="GJ73" s="1062"/>
      <c r="GK73" s="1063"/>
      <c r="GL73" s="1063"/>
      <c r="GM73" s="1063"/>
      <c r="GN73" s="1063"/>
      <c r="GO73" s="1063"/>
      <c r="GP73" s="527"/>
      <c r="GQ73" s="1062"/>
      <c r="GR73" s="1063"/>
      <c r="GS73" s="1063"/>
      <c r="GT73" s="1063"/>
      <c r="GU73" s="1063"/>
      <c r="GV73" s="1063"/>
      <c r="GW73" s="527"/>
      <c r="GX73" s="1062"/>
      <c r="GY73" s="1063"/>
      <c r="GZ73" s="1063"/>
      <c r="HA73" s="1063"/>
      <c r="HB73" s="1063"/>
      <c r="HC73" s="1063"/>
      <c r="HD73" s="527"/>
      <c r="HE73" s="1062"/>
      <c r="HF73" s="1063"/>
      <c r="HG73" s="1063"/>
      <c r="HH73" s="1063"/>
      <c r="HI73" s="1063"/>
      <c r="HJ73" s="1063"/>
      <c r="HK73" s="527"/>
      <c r="HL73" s="1062"/>
      <c r="HM73" s="1063"/>
      <c r="HN73" s="1063"/>
      <c r="HO73" s="1063"/>
      <c r="HP73" s="1063"/>
      <c r="HQ73" s="1063"/>
      <c r="HR73" s="527"/>
      <c r="HS73" s="1062"/>
      <c r="HT73" s="1063"/>
      <c r="HU73" s="1063"/>
      <c r="HV73" s="1063"/>
      <c r="HW73" s="1063"/>
      <c r="HX73" s="1063"/>
      <c r="HY73" s="527"/>
      <c r="HZ73" s="1062"/>
      <c r="IA73" s="1063"/>
      <c r="IB73" s="1063"/>
      <c r="IC73" s="1063"/>
      <c r="ID73" s="1063"/>
      <c r="IE73" s="1063"/>
      <c r="IF73" s="527"/>
      <c r="IG73" s="1062"/>
      <c r="IH73" s="1063"/>
      <c r="II73" s="1063"/>
      <c r="IJ73" s="1063"/>
      <c r="IK73" s="1063"/>
      <c r="IL73" s="1063"/>
      <c r="IM73" s="527"/>
      <c r="IN73" s="1062"/>
      <c r="IO73" s="1063"/>
      <c r="IP73" s="1063"/>
      <c r="IQ73" s="1063"/>
      <c r="IR73" s="1063"/>
      <c r="IS73" s="1063"/>
      <c r="IT73" s="527"/>
      <c r="IU73" s="1062"/>
      <c r="IV73" s="1063"/>
      <c r="IW73" s="1063"/>
      <c r="IX73" s="1063"/>
      <c r="IY73" s="1063"/>
      <c r="IZ73" s="1063"/>
      <c r="JA73" s="527"/>
      <c r="JB73" s="1062"/>
      <c r="JC73" s="1063"/>
      <c r="JD73" s="1063"/>
      <c r="JE73" s="1063"/>
      <c r="JF73" s="1063"/>
      <c r="JG73" s="1063"/>
      <c r="JH73" s="527"/>
      <c r="JI73" s="1062"/>
      <c r="JJ73" s="1063"/>
      <c r="JK73" s="1063"/>
      <c r="JL73" s="1063"/>
      <c r="JM73" s="1063"/>
      <c r="JN73" s="1063"/>
      <c r="JO73" s="527"/>
      <c r="JP73" s="1062"/>
      <c r="JQ73" s="1063"/>
      <c r="JR73" s="1063"/>
      <c r="JS73" s="1063"/>
      <c r="JT73" s="1063"/>
      <c r="JU73" s="1063"/>
      <c r="JV73" s="527"/>
      <c r="JW73" s="1062"/>
      <c r="JX73" s="1063"/>
      <c r="JY73" s="1063"/>
      <c r="JZ73" s="1063"/>
      <c r="KA73" s="1063"/>
      <c r="KB73" s="1063"/>
      <c r="KC73" s="527"/>
      <c r="KD73" s="1062"/>
      <c r="KE73" s="1063"/>
      <c r="KF73" s="1063"/>
      <c r="KG73" s="1063"/>
      <c r="KH73" s="1063"/>
      <c r="KI73" s="1063"/>
      <c r="KJ73" s="527"/>
      <c r="KK73" s="1062"/>
      <c r="KL73" s="1063"/>
      <c r="KM73" s="1063"/>
      <c r="KN73" s="1063"/>
      <c r="KO73" s="1063"/>
      <c r="KP73" s="1063"/>
      <c r="KQ73" s="527"/>
      <c r="KR73" s="1062"/>
      <c r="KS73" s="1063"/>
      <c r="KT73" s="1063"/>
      <c r="KU73" s="1063"/>
      <c r="KV73" s="1063"/>
      <c r="KW73" s="1063"/>
      <c r="KX73" s="527"/>
      <c r="KY73" s="1062"/>
      <c r="KZ73" s="1063"/>
      <c r="LA73" s="1063"/>
      <c r="LB73" s="1063"/>
      <c r="LC73" s="1063"/>
      <c r="LD73" s="1063"/>
      <c r="LE73" s="527"/>
      <c r="LF73" s="1062"/>
      <c r="LG73" s="1063"/>
      <c r="LH73" s="1063"/>
      <c r="LI73" s="1063"/>
      <c r="LJ73" s="1063"/>
      <c r="LK73" s="1063"/>
      <c r="LL73" s="527"/>
      <c r="LM73" s="1062"/>
      <c r="LN73" s="1063"/>
      <c r="LO73" s="1063"/>
      <c r="LP73" s="1063"/>
      <c r="LQ73" s="1063"/>
      <c r="LR73" s="1063"/>
      <c r="LS73" s="527"/>
      <c r="LT73" s="1062"/>
      <c r="LU73" s="1063"/>
      <c r="LV73" s="1063"/>
      <c r="LW73" s="1063"/>
      <c r="LX73" s="1063"/>
      <c r="LY73" s="1063"/>
      <c r="LZ73" s="527"/>
      <c r="MA73" s="1062"/>
      <c r="MB73" s="1063"/>
      <c r="MC73" s="1063"/>
      <c r="MD73" s="1063"/>
      <c r="ME73" s="1063"/>
      <c r="MF73" s="1063"/>
      <c r="MG73" s="527"/>
      <c r="MH73" s="1062"/>
      <c r="MI73" s="1063"/>
      <c r="MJ73" s="1063"/>
      <c r="MK73" s="1063"/>
      <c r="ML73" s="1063"/>
      <c r="MM73" s="1063"/>
      <c r="MN73" s="527"/>
      <c r="MO73" s="1062"/>
      <c r="MP73" s="1063"/>
      <c r="MQ73" s="1063"/>
      <c r="MR73" s="1063"/>
      <c r="MS73" s="1063"/>
      <c r="MT73" s="1063"/>
      <c r="MU73" s="527"/>
      <c r="MV73" s="1062"/>
      <c r="MW73" s="1063"/>
      <c r="MX73" s="1063"/>
      <c r="MY73" s="1063"/>
      <c r="MZ73" s="1063"/>
      <c r="NA73" s="1063"/>
      <c r="NB73" s="527"/>
      <c r="NC73" s="1062"/>
      <c r="ND73" s="1063"/>
      <c r="NE73" s="1063"/>
      <c r="NF73" s="1063"/>
      <c r="NG73" s="1063"/>
      <c r="NH73" s="1063"/>
      <c r="NI73" s="527"/>
      <c r="NJ73" s="1062"/>
      <c r="NK73" s="1063"/>
      <c r="NL73" s="1063"/>
      <c r="NM73" s="1063"/>
      <c r="NN73" s="1063"/>
      <c r="NO73" s="1063"/>
      <c r="NP73" s="527"/>
      <c r="NQ73" s="1062"/>
      <c r="NR73" s="1063"/>
      <c r="NS73" s="1063"/>
      <c r="NT73" s="1063"/>
      <c r="NU73" s="1063"/>
      <c r="NV73" s="1063"/>
      <c r="NW73" s="527"/>
      <c r="NX73" s="1062"/>
      <c r="NY73" s="1063"/>
      <c r="NZ73" s="1063"/>
      <c r="OA73" s="1063"/>
      <c r="OB73" s="1063"/>
      <c r="OC73" s="1063"/>
      <c r="OD73" s="527"/>
      <c r="OE73" s="1062"/>
      <c r="OF73" s="1063"/>
      <c r="OG73" s="1063"/>
      <c r="OH73" s="1063"/>
      <c r="OI73" s="1063"/>
      <c r="OJ73" s="1063"/>
      <c r="OK73" s="527"/>
      <c r="OL73" s="1062"/>
      <c r="OM73" s="1063"/>
      <c r="ON73" s="1063"/>
      <c r="OO73" s="1063"/>
      <c r="OP73" s="1063"/>
      <c r="OQ73" s="1063"/>
      <c r="OR73" s="527"/>
      <c r="OS73" s="1062"/>
      <c r="OT73" s="1063"/>
      <c r="OU73" s="1063"/>
      <c r="OV73" s="1063"/>
      <c r="OW73" s="1063"/>
      <c r="OX73" s="1063"/>
      <c r="OY73" s="527"/>
      <c r="OZ73" s="1062"/>
      <c r="PA73" s="1063"/>
      <c r="PB73" s="1063"/>
      <c r="PC73" s="1063"/>
      <c r="PD73" s="1063"/>
      <c r="PE73" s="1063"/>
      <c r="PF73" s="527"/>
      <c r="PG73" s="1062"/>
      <c r="PH73" s="1063"/>
      <c r="PI73" s="1063"/>
      <c r="PJ73" s="1063"/>
      <c r="PK73" s="1063"/>
      <c r="PL73" s="1063"/>
      <c r="PM73" s="527"/>
      <c r="PN73" s="1062"/>
      <c r="PO73" s="1063"/>
      <c r="PP73" s="1063"/>
      <c r="PQ73" s="1063"/>
      <c r="PR73" s="1063"/>
      <c r="PS73" s="1063"/>
      <c r="PT73" s="527"/>
      <c r="PU73" s="1062"/>
      <c r="PV73" s="1063"/>
      <c r="PW73" s="1063"/>
      <c r="PX73" s="1063"/>
      <c r="PY73" s="1063"/>
      <c r="PZ73" s="1063"/>
      <c r="QA73" s="527"/>
      <c r="QB73" s="1062"/>
      <c r="QC73" s="1063"/>
      <c r="QD73" s="1063"/>
      <c r="QE73" s="1063"/>
      <c r="QF73" s="1063"/>
      <c r="QG73" s="1063"/>
      <c r="QH73" s="527"/>
      <c r="QI73" s="1062"/>
      <c r="QJ73" s="1063"/>
      <c r="QK73" s="1063"/>
      <c r="QL73" s="1063"/>
      <c r="QM73" s="1063"/>
      <c r="QN73" s="1063"/>
      <c r="QO73" s="527"/>
      <c r="QP73" s="1062"/>
      <c r="QQ73" s="1063"/>
      <c r="QR73" s="1063"/>
      <c r="QS73" s="1063"/>
      <c r="QT73" s="1063"/>
      <c r="QU73" s="1063"/>
      <c r="QV73" s="527"/>
      <c r="QW73" s="1062"/>
      <c r="QX73" s="1063"/>
      <c r="QY73" s="1063"/>
      <c r="QZ73" s="1063"/>
      <c r="RA73" s="1063"/>
      <c r="RB73" s="1063"/>
      <c r="RC73" s="527"/>
      <c r="RD73" s="1062"/>
      <c r="RE73" s="1063"/>
      <c r="RF73" s="1063"/>
      <c r="RG73" s="1063"/>
      <c r="RH73" s="1063"/>
      <c r="RI73" s="1063"/>
      <c r="RJ73" s="527"/>
      <c r="RK73" s="1062"/>
      <c r="RL73" s="1063"/>
      <c r="RM73" s="1063"/>
      <c r="RN73" s="1063"/>
      <c r="RO73" s="1063"/>
      <c r="RP73" s="1063"/>
      <c r="RQ73" s="527"/>
      <c r="RR73" s="1062"/>
      <c r="RS73" s="1063"/>
      <c r="RT73" s="1063"/>
      <c r="RU73" s="1063"/>
      <c r="RV73" s="1063"/>
      <c r="RW73" s="1063"/>
      <c r="RX73" s="527"/>
      <c r="RY73" s="1062"/>
      <c r="RZ73" s="1063"/>
      <c r="SA73" s="1063"/>
      <c r="SB73" s="1063"/>
      <c r="SC73" s="1063"/>
      <c r="SD73" s="1063"/>
      <c r="SE73" s="527"/>
      <c r="SF73" s="1062"/>
      <c r="SG73" s="1063"/>
      <c r="SH73" s="1063"/>
      <c r="SI73" s="1063"/>
      <c r="SJ73" s="1063"/>
      <c r="SK73" s="1063"/>
      <c r="SL73" s="527"/>
      <c r="SM73" s="1062"/>
      <c r="SN73" s="1063"/>
      <c r="SO73" s="1063"/>
      <c r="SP73" s="1063"/>
      <c r="SQ73" s="1063"/>
      <c r="SR73" s="1063"/>
      <c r="SS73" s="527"/>
      <c r="ST73" s="1062"/>
      <c r="SU73" s="1063"/>
      <c r="SV73" s="1063"/>
      <c r="SW73" s="1063"/>
      <c r="SX73" s="1063"/>
      <c r="SY73" s="1063"/>
      <c r="SZ73" s="527"/>
      <c r="TA73" s="1062"/>
      <c r="TB73" s="1063"/>
      <c r="TC73" s="1063"/>
      <c r="TD73" s="1063"/>
      <c r="TE73" s="1063"/>
      <c r="TF73" s="1063"/>
      <c r="TG73" s="527"/>
      <c r="TH73" s="1062"/>
      <c r="TI73" s="1063"/>
      <c r="TJ73" s="1063"/>
      <c r="TK73" s="1063"/>
      <c r="TL73" s="1063"/>
      <c r="TM73" s="1063"/>
      <c r="TN73" s="527"/>
      <c r="TO73" s="1062"/>
      <c r="TP73" s="1063"/>
      <c r="TQ73" s="1063"/>
      <c r="TR73" s="1063"/>
      <c r="TS73" s="1063"/>
      <c r="TT73" s="1063"/>
      <c r="TU73" s="527"/>
      <c r="TV73" s="1062"/>
      <c r="TW73" s="1063"/>
      <c r="TX73" s="1063"/>
      <c r="TY73" s="1063"/>
      <c r="TZ73" s="1063"/>
      <c r="UA73" s="1063"/>
      <c r="UB73" s="527"/>
      <c r="UC73" s="1062"/>
      <c r="UD73" s="1063"/>
      <c r="UE73" s="1063"/>
      <c r="UF73" s="1063"/>
      <c r="UG73" s="1063"/>
      <c r="UH73" s="1063"/>
      <c r="UI73" s="527"/>
      <c r="UJ73" s="1062"/>
      <c r="UK73" s="1063"/>
      <c r="UL73" s="1063"/>
      <c r="UM73" s="1063"/>
      <c r="UN73" s="1063"/>
      <c r="UO73" s="1063"/>
      <c r="UP73" s="527"/>
      <c r="UQ73" s="1062"/>
      <c r="UR73" s="1063"/>
      <c r="US73" s="1063"/>
      <c r="UT73" s="1063"/>
      <c r="UU73" s="1063"/>
      <c r="UV73" s="1063"/>
      <c r="UW73" s="527"/>
      <c r="UX73" s="1062"/>
      <c r="UY73" s="1063"/>
      <c r="UZ73" s="1063"/>
      <c r="VA73" s="1063"/>
      <c r="VB73" s="1063"/>
      <c r="VC73" s="1063"/>
      <c r="VD73" s="527"/>
      <c r="VE73" s="1062"/>
      <c r="VF73" s="1063"/>
      <c r="VG73" s="1063"/>
      <c r="VH73" s="1063"/>
      <c r="VI73" s="1063"/>
      <c r="VJ73" s="1063"/>
      <c r="VK73" s="527"/>
      <c r="VL73" s="1062"/>
      <c r="VM73" s="1063"/>
      <c r="VN73" s="1063"/>
      <c r="VO73" s="1063"/>
      <c r="VP73" s="1063"/>
      <c r="VQ73" s="1063"/>
      <c r="VR73" s="527"/>
      <c r="VS73" s="1062"/>
      <c r="VT73" s="1063"/>
      <c r="VU73" s="1063"/>
      <c r="VV73" s="1063"/>
      <c r="VW73" s="1063"/>
      <c r="VX73" s="1063"/>
      <c r="VY73" s="527"/>
      <c r="VZ73" s="1062"/>
      <c r="WA73" s="1063"/>
      <c r="WB73" s="1063"/>
      <c r="WC73" s="1063"/>
      <c r="WD73" s="1063"/>
      <c r="WE73" s="1063"/>
      <c r="WF73" s="527"/>
      <c r="WG73" s="1062"/>
      <c r="WH73" s="1063"/>
      <c r="WI73" s="1063"/>
      <c r="WJ73" s="1063"/>
      <c r="WK73" s="1063"/>
      <c r="WL73" s="1063"/>
      <c r="WM73" s="527"/>
      <c r="WN73" s="1062"/>
      <c r="WO73" s="1063"/>
      <c r="WP73" s="1063"/>
      <c r="WQ73" s="1063"/>
      <c r="WR73" s="1063"/>
      <c r="WS73" s="1063"/>
      <c r="WT73" s="527"/>
      <c r="WU73" s="1062"/>
      <c r="WV73" s="1063"/>
      <c r="WW73" s="1063"/>
      <c r="WX73" s="1063"/>
      <c r="WY73" s="1063"/>
      <c r="WZ73" s="1063"/>
      <c r="XA73" s="527"/>
      <c r="XB73" s="1062"/>
      <c r="XC73" s="1063"/>
      <c r="XD73" s="1063"/>
      <c r="XE73" s="1063"/>
      <c r="XF73" s="1063"/>
      <c r="XG73" s="1063"/>
      <c r="XH73" s="527"/>
      <c r="XI73" s="1062"/>
      <c r="XJ73" s="1063"/>
      <c r="XK73" s="1063"/>
      <c r="XL73" s="1063"/>
      <c r="XM73" s="1063"/>
      <c r="XN73" s="1063"/>
      <c r="XO73" s="527"/>
      <c r="XP73" s="1062"/>
      <c r="XQ73" s="1063"/>
      <c r="XR73" s="1063"/>
      <c r="XS73" s="1063"/>
      <c r="XT73" s="1063"/>
      <c r="XU73" s="1063"/>
      <c r="XV73" s="527"/>
      <c r="XW73" s="1062"/>
      <c r="XX73" s="1063"/>
      <c r="XY73" s="1063"/>
      <c r="XZ73" s="1063"/>
      <c r="YA73" s="1063"/>
      <c r="YB73" s="1063"/>
      <c r="YC73" s="527"/>
      <c r="YD73" s="1062"/>
      <c r="YE73" s="1063"/>
      <c r="YF73" s="1063"/>
      <c r="YG73" s="1063"/>
      <c r="YH73" s="1063"/>
      <c r="YI73" s="1063"/>
      <c r="YJ73" s="527"/>
      <c r="YK73" s="1062"/>
      <c r="YL73" s="1063"/>
      <c r="YM73" s="1063"/>
      <c r="YN73" s="1063"/>
      <c r="YO73" s="1063"/>
      <c r="YP73" s="1063"/>
      <c r="YQ73" s="527"/>
      <c r="YR73" s="1062"/>
      <c r="YS73" s="1063"/>
      <c r="YT73" s="1063"/>
      <c r="YU73" s="1063"/>
      <c r="YV73" s="1063"/>
      <c r="YW73" s="1063"/>
      <c r="YX73" s="527"/>
      <c r="YY73" s="1062"/>
      <c r="YZ73" s="1063"/>
      <c r="ZA73" s="1063"/>
      <c r="ZB73" s="1063"/>
      <c r="ZC73" s="1063"/>
      <c r="ZD73" s="1063"/>
      <c r="ZE73" s="527"/>
      <c r="ZF73" s="1062"/>
      <c r="ZG73" s="1063"/>
      <c r="ZH73" s="1063"/>
      <c r="ZI73" s="1063"/>
      <c r="ZJ73" s="1063"/>
      <c r="ZK73" s="1063"/>
      <c r="ZL73" s="527"/>
      <c r="ZM73" s="1062"/>
      <c r="ZN73" s="1063"/>
      <c r="ZO73" s="1063"/>
      <c r="ZP73" s="1063"/>
      <c r="ZQ73" s="1063"/>
      <c r="ZR73" s="1063"/>
      <c r="ZS73" s="527"/>
      <c r="ZT73" s="1062"/>
      <c r="ZU73" s="1063"/>
      <c r="ZV73" s="1063"/>
      <c r="ZW73" s="1063"/>
      <c r="ZX73" s="1063"/>
      <c r="ZY73" s="1063"/>
      <c r="ZZ73" s="527"/>
      <c r="AAA73" s="1062"/>
      <c r="AAB73" s="1063"/>
      <c r="AAC73" s="1063"/>
      <c r="AAD73" s="1063"/>
      <c r="AAE73" s="1063"/>
      <c r="AAF73" s="1063"/>
      <c r="AAG73" s="527"/>
      <c r="AAH73" s="1062"/>
      <c r="AAI73" s="1063"/>
      <c r="AAJ73" s="1063"/>
      <c r="AAK73" s="1063"/>
      <c r="AAL73" s="1063"/>
      <c r="AAM73" s="1063"/>
      <c r="AAN73" s="527"/>
      <c r="AAO73" s="1062"/>
      <c r="AAP73" s="1063"/>
      <c r="AAQ73" s="1063"/>
      <c r="AAR73" s="1063"/>
      <c r="AAS73" s="1063"/>
      <c r="AAT73" s="1063"/>
      <c r="AAU73" s="527"/>
      <c r="AAV73" s="1062"/>
      <c r="AAW73" s="1063"/>
      <c r="AAX73" s="1063"/>
      <c r="AAY73" s="1063"/>
      <c r="AAZ73" s="1063"/>
      <c r="ABA73" s="1063"/>
      <c r="ABB73" s="527"/>
      <c r="ABC73" s="1062"/>
      <c r="ABD73" s="1063"/>
      <c r="ABE73" s="1063"/>
      <c r="ABF73" s="1063"/>
      <c r="ABG73" s="1063"/>
      <c r="ABH73" s="1063"/>
      <c r="ABI73" s="527"/>
      <c r="ABJ73" s="1062"/>
      <c r="ABK73" s="1063"/>
      <c r="ABL73" s="1063"/>
      <c r="ABM73" s="1063"/>
      <c r="ABN73" s="1063"/>
      <c r="ABO73" s="1063"/>
      <c r="ABP73" s="527"/>
      <c r="ABQ73" s="1062"/>
      <c r="ABR73" s="1063"/>
      <c r="ABS73" s="1063"/>
      <c r="ABT73" s="1063"/>
      <c r="ABU73" s="1063"/>
      <c r="ABV73" s="1063"/>
      <c r="ABW73" s="527"/>
      <c r="ABX73" s="1062"/>
      <c r="ABY73" s="1063"/>
      <c r="ABZ73" s="1063"/>
      <c r="ACA73" s="1063"/>
      <c r="ACB73" s="1063"/>
      <c r="ACC73" s="1063"/>
      <c r="ACD73" s="527"/>
      <c r="ACE73" s="1062"/>
      <c r="ACF73" s="1063"/>
      <c r="ACG73" s="1063"/>
      <c r="ACH73" s="1063"/>
      <c r="ACI73" s="1063"/>
      <c r="ACJ73" s="1063"/>
      <c r="ACK73" s="527"/>
      <c r="ACL73" s="1062"/>
      <c r="ACM73" s="1063"/>
      <c r="ACN73" s="1063"/>
      <c r="ACO73" s="1063"/>
      <c r="ACP73" s="1063"/>
      <c r="ACQ73" s="1063"/>
      <c r="ACR73" s="527"/>
      <c r="ACS73" s="1062"/>
      <c r="ACT73" s="1063"/>
      <c r="ACU73" s="1063"/>
      <c r="ACV73" s="1063"/>
      <c r="ACW73" s="1063"/>
      <c r="ACX73" s="1063"/>
      <c r="ACY73" s="527"/>
      <c r="ACZ73" s="1062"/>
      <c r="ADA73" s="1063"/>
      <c r="ADB73" s="1063"/>
      <c r="ADC73" s="1063"/>
      <c r="ADD73" s="1063"/>
      <c r="ADE73" s="1063"/>
      <c r="ADF73" s="527"/>
      <c r="ADG73" s="1062"/>
      <c r="ADH73" s="1063"/>
      <c r="ADI73" s="1063"/>
      <c r="ADJ73" s="1063"/>
      <c r="ADK73" s="1063"/>
      <c r="ADL73" s="1063"/>
      <c r="ADM73" s="527"/>
      <c r="ADN73" s="1062"/>
      <c r="ADO73" s="1063"/>
      <c r="ADP73" s="1063"/>
      <c r="ADQ73" s="1063"/>
      <c r="ADR73" s="1063"/>
      <c r="ADS73" s="1063"/>
      <c r="ADT73" s="527"/>
      <c r="ADU73" s="1062"/>
      <c r="ADV73" s="1063"/>
      <c r="ADW73" s="1063"/>
      <c r="ADX73" s="1063"/>
      <c r="ADY73" s="1063"/>
      <c r="ADZ73" s="1063"/>
      <c r="AEA73" s="527"/>
      <c r="AEB73" s="1062"/>
      <c r="AEC73" s="1063"/>
      <c r="AED73" s="1063"/>
      <c r="AEE73" s="1063"/>
      <c r="AEF73" s="1063"/>
      <c r="AEG73" s="1063"/>
      <c r="AEH73" s="527"/>
      <c r="AEI73" s="1062"/>
      <c r="AEJ73" s="1063"/>
      <c r="AEK73" s="1063"/>
      <c r="AEL73" s="1063"/>
      <c r="AEM73" s="1063"/>
      <c r="AEN73" s="1063"/>
      <c r="AEO73" s="527"/>
      <c r="AEP73" s="1062"/>
      <c r="AEQ73" s="1063"/>
      <c r="AER73" s="1063"/>
      <c r="AES73" s="1063"/>
      <c r="AET73" s="1063"/>
      <c r="AEU73" s="1063"/>
      <c r="AEV73" s="527"/>
      <c r="AEW73" s="1062"/>
      <c r="AEX73" s="1063"/>
      <c r="AEY73" s="1063"/>
      <c r="AEZ73" s="1063"/>
      <c r="AFA73" s="1063"/>
      <c r="AFB73" s="1063"/>
      <c r="AFC73" s="527"/>
      <c r="AFD73" s="1062"/>
      <c r="AFE73" s="1063"/>
      <c r="AFF73" s="1063"/>
      <c r="AFG73" s="1063"/>
      <c r="AFH73" s="1063"/>
      <c r="AFI73" s="1063"/>
      <c r="AFJ73" s="527"/>
      <c r="AFK73" s="1062"/>
      <c r="AFL73" s="1063"/>
      <c r="AFM73" s="1063"/>
      <c r="AFN73" s="1063"/>
      <c r="AFO73" s="1063"/>
      <c r="AFP73" s="1063"/>
      <c r="AFQ73" s="527"/>
      <c r="AFR73" s="1062"/>
      <c r="AFS73" s="1063"/>
      <c r="AFT73" s="1063"/>
      <c r="AFU73" s="1063"/>
      <c r="AFV73" s="1063"/>
      <c r="AFW73" s="1063"/>
      <c r="AFX73" s="527"/>
      <c r="AFY73" s="1062"/>
      <c r="AFZ73" s="1063"/>
      <c r="AGA73" s="1063"/>
      <c r="AGB73" s="1063"/>
      <c r="AGC73" s="1063"/>
      <c r="AGD73" s="1063"/>
      <c r="AGE73" s="527"/>
      <c r="AGF73" s="1062"/>
      <c r="AGG73" s="1063"/>
      <c r="AGH73" s="1063"/>
      <c r="AGI73" s="1063"/>
      <c r="AGJ73" s="1063"/>
      <c r="AGK73" s="1063"/>
      <c r="AGL73" s="527"/>
      <c r="AGM73" s="1062"/>
      <c r="AGN73" s="1063"/>
      <c r="AGO73" s="1063"/>
      <c r="AGP73" s="1063"/>
      <c r="AGQ73" s="1063"/>
      <c r="AGR73" s="1063"/>
      <c r="AGS73" s="527"/>
      <c r="AGT73" s="1062"/>
      <c r="AGU73" s="1063"/>
      <c r="AGV73" s="1063"/>
      <c r="AGW73" s="1063"/>
      <c r="AGX73" s="1063"/>
      <c r="AGY73" s="1063"/>
      <c r="AGZ73" s="527"/>
      <c r="AHA73" s="1062"/>
      <c r="AHB73" s="1063"/>
      <c r="AHC73" s="1063"/>
      <c r="AHD73" s="1063"/>
      <c r="AHE73" s="1063"/>
      <c r="AHF73" s="1063"/>
      <c r="AHG73" s="527"/>
      <c r="AHH73" s="1062"/>
      <c r="AHI73" s="1063"/>
      <c r="AHJ73" s="1063"/>
      <c r="AHK73" s="1063"/>
      <c r="AHL73" s="1063"/>
      <c r="AHM73" s="1063"/>
      <c r="AHN73" s="527"/>
      <c r="AHO73" s="1062"/>
      <c r="AHP73" s="1063"/>
      <c r="AHQ73" s="1063"/>
      <c r="AHR73" s="1063"/>
      <c r="AHS73" s="1063"/>
      <c r="AHT73" s="1063"/>
      <c r="AHU73" s="527"/>
      <c r="AHV73" s="1062"/>
      <c r="AHW73" s="1063"/>
      <c r="AHX73" s="1063"/>
      <c r="AHY73" s="1063"/>
      <c r="AHZ73" s="1063"/>
      <c r="AIA73" s="1063"/>
      <c r="AIB73" s="527"/>
      <c r="AIC73" s="1062"/>
      <c r="AID73" s="1063"/>
      <c r="AIE73" s="1063"/>
      <c r="AIF73" s="1063"/>
      <c r="AIG73" s="1063"/>
      <c r="AIH73" s="1063"/>
      <c r="AII73" s="527"/>
      <c r="AIJ73" s="1062"/>
      <c r="AIK73" s="1063"/>
      <c r="AIL73" s="1063"/>
      <c r="AIM73" s="1063"/>
      <c r="AIN73" s="1063"/>
      <c r="AIO73" s="1063"/>
      <c r="AIP73" s="527"/>
      <c r="AIQ73" s="1062"/>
      <c r="AIR73" s="1063"/>
      <c r="AIS73" s="1063"/>
      <c r="AIT73" s="1063"/>
      <c r="AIU73" s="1063"/>
      <c r="AIV73" s="1063"/>
      <c r="AIW73" s="527"/>
      <c r="AIX73" s="1062"/>
      <c r="AIY73" s="1063"/>
      <c r="AIZ73" s="1063"/>
      <c r="AJA73" s="1063"/>
      <c r="AJB73" s="1063"/>
      <c r="AJC73" s="1063"/>
      <c r="AJD73" s="527"/>
      <c r="AJE73" s="1062"/>
      <c r="AJF73" s="1063"/>
      <c r="AJG73" s="1063"/>
      <c r="AJH73" s="1063"/>
      <c r="AJI73" s="1063"/>
      <c r="AJJ73" s="1063"/>
      <c r="AJK73" s="527"/>
      <c r="AJL73" s="1062"/>
      <c r="AJM73" s="1063"/>
      <c r="AJN73" s="1063"/>
      <c r="AJO73" s="1063"/>
      <c r="AJP73" s="1063"/>
      <c r="AJQ73" s="1063"/>
      <c r="AJR73" s="527"/>
      <c r="AJS73" s="1062"/>
      <c r="AJT73" s="1063"/>
      <c r="AJU73" s="1063"/>
      <c r="AJV73" s="1063"/>
      <c r="AJW73" s="1063"/>
      <c r="AJX73" s="1063"/>
      <c r="AJY73" s="527"/>
      <c r="AJZ73" s="1062"/>
      <c r="AKA73" s="1063"/>
      <c r="AKB73" s="1063"/>
      <c r="AKC73" s="1063"/>
      <c r="AKD73" s="1063"/>
      <c r="AKE73" s="1063"/>
      <c r="AKF73" s="527"/>
      <c r="AKG73" s="1062"/>
      <c r="AKH73" s="1063"/>
      <c r="AKI73" s="1063"/>
      <c r="AKJ73" s="1063"/>
      <c r="AKK73" s="1063"/>
      <c r="AKL73" s="1063"/>
      <c r="AKM73" s="527"/>
      <c r="AKN73" s="1062"/>
      <c r="AKO73" s="1063"/>
      <c r="AKP73" s="1063"/>
      <c r="AKQ73" s="1063"/>
      <c r="AKR73" s="1063"/>
      <c r="AKS73" s="1063"/>
      <c r="AKT73" s="527"/>
      <c r="AKU73" s="1062"/>
      <c r="AKV73" s="1063"/>
      <c r="AKW73" s="1063"/>
      <c r="AKX73" s="1063"/>
      <c r="AKY73" s="1063"/>
      <c r="AKZ73" s="1063"/>
      <c r="ALA73" s="527"/>
      <c r="ALB73" s="1062"/>
      <c r="ALC73" s="1063"/>
      <c r="ALD73" s="1063"/>
      <c r="ALE73" s="1063"/>
      <c r="ALF73" s="1063"/>
      <c r="ALG73" s="1063"/>
      <c r="ALH73" s="527"/>
      <c r="ALI73" s="1062"/>
      <c r="ALJ73" s="1063"/>
      <c r="ALK73" s="1063"/>
      <c r="ALL73" s="1063"/>
      <c r="ALM73" s="1063"/>
      <c r="ALN73" s="1063"/>
      <c r="ALO73" s="527"/>
      <c r="ALP73" s="1062"/>
      <c r="ALQ73" s="1063"/>
      <c r="ALR73" s="1063"/>
      <c r="ALS73" s="1063"/>
      <c r="ALT73" s="1063"/>
      <c r="ALU73" s="1063"/>
      <c r="ALV73" s="527"/>
      <c r="ALW73" s="1062"/>
      <c r="ALX73" s="1063"/>
      <c r="ALY73" s="1063"/>
      <c r="ALZ73" s="1063"/>
      <c r="AMA73" s="1063"/>
      <c r="AMB73" s="1063"/>
      <c r="AMC73" s="527"/>
      <c r="AMD73" s="1062"/>
      <c r="AME73" s="1063"/>
      <c r="AMF73" s="1063"/>
      <c r="AMG73" s="1063"/>
      <c r="AMH73" s="1063"/>
      <c r="AMI73" s="1063"/>
      <c r="AMJ73" s="527"/>
      <c r="AMK73" s="1062"/>
      <c r="AML73" s="1063"/>
      <c r="AMM73" s="1063"/>
      <c r="AMN73" s="1063"/>
      <c r="AMO73" s="1063"/>
      <c r="AMP73" s="1063"/>
      <c r="AMQ73" s="527"/>
      <c r="AMR73" s="1062"/>
      <c r="AMS73" s="1063"/>
      <c r="AMT73" s="1063"/>
      <c r="AMU73" s="1063"/>
      <c r="AMV73" s="1063"/>
      <c r="AMW73" s="1063"/>
      <c r="AMX73" s="527"/>
      <c r="AMY73" s="1062"/>
      <c r="AMZ73" s="1063"/>
      <c r="ANA73" s="1063"/>
      <c r="ANB73" s="1063"/>
      <c r="ANC73" s="1063"/>
      <c r="AND73" s="1063"/>
      <c r="ANE73" s="527"/>
      <c r="ANF73" s="1062"/>
      <c r="ANG73" s="1063"/>
      <c r="ANH73" s="1063"/>
      <c r="ANI73" s="1063"/>
      <c r="ANJ73" s="1063"/>
      <c r="ANK73" s="1063"/>
      <c r="ANL73" s="527"/>
      <c r="ANM73" s="1062"/>
      <c r="ANN73" s="1063"/>
      <c r="ANO73" s="1063"/>
      <c r="ANP73" s="1063"/>
      <c r="ANQ73" s="1063"/>
      <c r="ANR73" s="1063"/>
      <c r="ANS73" s="527"/>
      <c r="ANT73" s="1062"/>
      <c r="ANU73" s="1063"/>
      <c r="ANV73" s="1063"/>
      <c r="ANW73" s="1063"/>
      <c r="ANX73" s="1063"/>
      <c r="ANY73" s="1063"/>
      <c r="ANZ73" s="527"/>
      <c r="AOA73" s="1062"/>
      <c r="AOB73" s="1063"/>
      <c r="AOC73" s="1063"/>
      <c r="AOD73" s="1063"/>
      <c r="AOE73" s="1063"/>
      <c r="AOF73" s="1063"/>
      <c r="AOG73" s="527"/>
      <c r="AOH73" s="1062"/>
      <c r="AOI73" s="1063"/>
      <c r="AOJ73" s="1063"/>
      <c r="AOK73" s="1063"/>
      <c r="AOL73" s="1063"/>
      <c r="AOM73" s="1063"/>
      <c r="AON73" s="527"/>
      <c r="AOO73" s="1062"/>
      <c r="AOP73" s="1063"/>
      <c r="AOQ73" s="1063"/>
      <c r="AOR73" s="1063"/>
      <c r="AOS73" s="1063"/>
      <c r="AOT73" s="1063"/>
      <c r="AOU73" s="527"/>
      <c r="AOV73" s="1062"/>
      <c r="AOW73" s="1063"/>
      <c r="AOX73" s="1063"/>
      <c r="AOY73" s="1063"/>
      <c r="AOZ73" s="1063"/>
      <c r="APA73" s="1063"/>
      <c r="APB73" s="527"/>
      <c r="APC73" s="1062"/>
      <c r="APD73" s="1063"/>
      <c r="APE73" s="1063"/>
      <c r="APF73" s="1063"/>
      <c r="APG73" s="1063"/>
      <c r="APH73" s="1063"/>
      <c r="API73" s="527"/>
      <c r="APJ73" s="1062"/>
      <c r="APK73" s="1063"/>
      <c r="APL73" s="1063"/>
      <c r="APM73" s="1063"/>
      <c r="APN73" s="1063"/>
      <c r="APO73" s="1063"/>
      <c r="APP73" s="527"/>
      <c r="APQ73" s="1062"/>
      <c r="APR73" s="1063"/>
      <c r="APS73" s="1063"/>
      <c r="APT73" s="1063"/>
      <c r="APU73" s="1063"/>
      <c r="APV73" s="1063"/>
      <c r="APW73" s="527"/>
      <c r="APX73" s="1062"/>
      <c r="APY73" s="1063"/>
      <c r="APZ73" s="1063"/>
      <c r="AQA73" s="1063"/>
      <c r="AQB73" s="1063"/>
      <c r="AQC73" s="1063"/>
      <c r="AQD73" s="527"/>
      <c r="AQE73" s="1062"/>
      <c r="AQF73" s="1063"/>
      <c r="AQG73" s="1063"/>
      <c r="AQH73" s="1063"/>
      <c r="AQI73" s="1063"/>
      <c r="AQJ73" s="1063"/>
      <c r="AQK73" s="527"/>
      <c r="AQL73" s="1062"/>
      <c r="AQM73" s="1063"/>
      <c r="AQN73" s="1063"/>
      <c r="AQO73" s="1063"/>
      <c r="AQP73" s="1063"/>
      <c r="AQQ73" s="1063"/>
      <c r="AQR73" s="527"/>
      <c r="AQS73" s="1062"/>
      <c r="AQT73" s="1063"/>
      <c r="AQU73" s="1063"/>
      <c r="AQV73" s="1063"/>
      <c r="AQW73" s="1063"/>
      <c r="AQX73" s="1063"/>
      <c r="AQY73" s="527"/>
      <c r="AQZ73" s="1062"/>
      <c r="ARA73" s="1063"/>
      <c r="ARB73" s="1063"/>
      <c r="ARC73" s="1063"/>
      <c r="ARD73" s="1063"/>
      <c r="ARE73" s="1063"/>
      <c r="ARF73" s="527"/>
      <c r="ARG73" s="1062"/>
      <c r="ARH73" s="1063"/>
      <c r="ARI73" s="1063"/>
      <c r="ARJ73" s="1063"/>
      <c r="ARK73" s="1063"/>
      <c r="ARL73" s="1063"/>
      <c r="ARM73" s="527"/>
      <c r="ARN73" s="1062"/>
      <c r="ARO73" s="1063"/>
      <c r="ARP73" s="1063"/>
      <c r="ARQ73" s="1063"/>
      <c r="ARR73" s="1063"/>
      <c r="ARS73" s="1063"/>
      <c r="ART73" s="527"/>
      <c r="ARU73" s="1062"/>
      <c r="ARV73" s="1063"/>
      <c r="ARW73" s="1063"/>
      <c r="ARX73" s="1063"/>
      <c r="ARY73" s="1063"/>
      <c r="ARZ73" s="1063"/>
      <c r="ASA73" s="527"/>
      <c r="ASB73" s="1062"/>
      <c r="ASC73" s="1063"/>
      <c r="ASD73" s="1063"/>
      <c r="ASE73" s="1063"/>
      <c r="ASF73" s="1063"/>
      <c r="ASG73" s="1063"/>
      <c r="ASH73" s="527"/>
      <c r="ASI73" s="1062"/>
      <c r="ASJ73" s="1063"/>
      <c r="ASK73" s="1063"/>
      <c r="ASL73" s="1063"/>
      <c r="ASM73" s="1063"/>
      <c r="ASN73" s="1063"/>
      <c r="ASO73" s="527"/>
      <c r="ASP73" s="1062"/>
      <c r="ASQ73" s="1063"/>
      <c r="ASR73" s="1063"/>
      <c r="ASS73" s="1063"/>
      <c r="AST73" s="1063"/>
      <c r="ASU73" s="1063"/>
      <c r="ASV73" s="527"/>
      <c r="ASW73" s="1062"/>
      <c r="ASX73" s="1063"/>
      <c r="ASY73" s="1063"/>
      <c r="ASZ73" s="1063"/>
      <c r="ATA73" s="1063"/>
      <c r="ATB73" s="1063"/>
      <c r="ATC73" s="527"/>
      <c r="ATD73" s="1062"/>
      <c r="ATE73" s="1063"/>
      <c r="ATF73" s="1063"/>
      <c r="ATG73" s="1063"/>
      <c r="ATH73" s="1063"/>
      <c r="ATI73" s="1063"/>
      <c r="ATJ73" s="527"/>
      <c r="ATK73" s="1062"/>
      <c r="ATL73" s="1063"/>
      <c r="ATM73" s="1063"/>
      <c r="ATN73" s="1063"/>
      <c r="ATO73" s="1063"/>
      <c r="ATP73" s="1063"/>
      <c r="ATQ73" s="527"/>
      <c r="ATR73" s="1062"/>
      <c r="ATS73" s="1063"/>
      <c r="ATT73" s="1063"/>
      <c r="ATU73" s="1063"/>
      <c r="ATV73" s="1063"/>
      <c r="ATW73" s="1063"/>
      <c r="ATX73" s="527"/>
      <c r="ATY73" s="1062"/>
      <c r="ATZ73" s="1063"/>
      <c r="AUA73" s="1063"/>
      <c r="AUB73" s="1063"/>
      <c r="AUC73" s="1063"/>
      <c r="AUD73" s="1063"/>
      <c r="AUE73" s="527"/>
      <c r="AUF73" s="1062"/>
      <c r="AUG73" s="1063"/>
      <c r="AUH73" s="1063"/>
      <c r="AUI73" s="1063"/>
      <c r="AUJ73" s="1063"/>
      <c r="AUK73" s="1063"/>
      <c r="AUL73" s="527"/>
      <c r="AUM73" s="1062"/>
      <c r="AUN73" s="1063"/>
      <c r="AUO73" s="1063"/>
      <c r="AUP73" s="1063"/>
      <c r="AUQ73" s="1063"/>
      <c r="AUR73" s="1063"/>
      <c r="AUS73" s="527"/>
      <c r="AUT73" s="1062"/>
      <c r="AUU73" s="1063"/>
      <c r="AUV73" s="1063"/>
      <c r="AUW73" s="1063"/>
      <c r="AUX73" s="1063"/>
      <c r="AUY73" s="1063"/>
      <c r="AUZ73" s="527"/>
      <c r="AVA73" s="1062"/>
      <c r="AVB73" s="1063"/>
      <c r="AVC73" s="1063"/>
      <c r="AVD73" s="1063"/>
      <c r="AVE73" s="1063"/>
      <c r="AVF73" s="1063"/>
      <c r="AVG73" s="527"/>
      <c r="AVH73" s="1062"/>
      <c r="AVI73" s="1063"/>
      <c r="AVJ73" s="1063"/>
      <c r="AVK73" s="1063"/>
      <c r="AVL73" s="1063"/>
      <c r="AVM73" s="1063"/>
      <c r="AVN73" s="527"/>
      <c r="AVO73" s="1062"/>
      <c r="AVP73" s="1063"/>
      <c r="AVQ73" s="1063"/>
      <c r="AVR73" s="1063"/>
      <c r="AVS73" s="1063"/>
      <c r="AVT73" s="1063"/>
      <c r="AVU73" s="527"/>
      <c r="AVV73" s="1062"/>
      <c r="AVW73" s="1063"/>
      <c r="AVX73" s="1063"/>
      <c r="AVY73" s="1063"/>
      <c r="AVZ73" s="1063"/>
      <c r="AWA73" s="1063"/>
      <c r="AWB73" s="527"/>
      <c r="AWC73" s="1062"/>
      <c r="AWD73" s="1063"/>
      <c r="AWE73" s="1063"/>
      <c r="AWF73" s="1063"/>
      <c r="AWG73" s="1063"/>
      <c r="AWH73" s="1063"/>
      <c r="AWI73" s="527"/>
      <c r="AWJ73" s="1062"/>
      <c r="AWK73" s="1063"/>
      <c r="AWL73" s="1063"/>
      <c r="AWM73" s="1063"/>
      <c r="AWN73" s="1063"/>
      <c r="AWO73" s="1063"/>
      <c r="AWP73" s="527"/>
      <c r="AWQ73" s="1062"/>
      <c r="AWR73" s="1063"/>
      <c r="AWS73" s="1063"/>
      <c r="AWT73" s="1063"/>
      <c r="AWU73" s="1063"/>
      <c r="AWV73" s="1063"/>
      <c r="AWW73" s="527"/>
      <c r="AWX73" s="1062"/>
      <c r="AWY73" s="1063"/>
      <c r="AWZ73" s="1063"/>
      <c r="AXA73" s="1063"/>
      <c r="AXB73" s="1063"/>
      <c r="AXC73" s="1063"/>
      <c r="AXD73" s="527"/>
      <c r="AXE73" s="1062"/>
      <c r="AXF73" s="1063"/>
      <c r="AXG73" s="1063"/>
      <c r="AXH73" s="1063"/>
      <c r="AXI73" s="1063"/>
      <c r="AXJ73" s="1063"/>
      <c r="AXK73" s="527"/>
      <c r="AXL73" s="1062"/>
      <c r="AXM73" s="1063"/>
      <c r="AXN73" s="1063"/>
      <c r="AXO73" s="1063"/>
      <c r="AXP73" s="1063"/>
      <c r="AXQ73" s="1063"/>
      <c r="AXR73" s="527"/>
      <c r="AXS73" s="1062"/>
      <c r="AXT73" s="1063"/>
      <c r="AXU73" s="1063"/>
      <c r="AXV73" s="1063"/>
      <c r="AXW73" s="1063"/>
      <c r="AXX73" s="1063"/>
      <c r="AXY73" s="527"/>
      <c r="AXZ73" s="1062"/>
      <c r="AYA73" s="1063"/>
      <c r="AYB73" s="1063"/>
      <c r="AYC73" s="1063"/>
      <c r="AYD73" s="1063"/>
      <c r="AYE73" s="1063"/>
      <c r="AYF73" s="527"/>
      <c r="AYG73" s="1062"/>
      <c r="AYH73" s="1063"/>
      <c r="AYI73" s="1063"/>
      <c r="AYJ73" s="1063"/>
      <c r="AYK73" s="1063"/>
      <c r="AYL73" s="1063"/>
      <c r="AYM73" s="527"/>
      <c r="AYN73" s="1062"/>
      <c r="AYO73" s="1063"/>
      <c r="AYP73" s="1063"/>
      <c r="AYQ73" s="1063"/>
      <c r="AYR73" s="1063"/>
      <c r="AYS73" s="1063"/>
      <c r="AYT73" s="527"/>
      <c r="AYU73" s="1062"/>
      <c r="AYV73" s="1063"/>
      <c r="AYW73" s="1063"/>
      <c r="AYX73" s="1063"/>
      <c r="AYY73" s="1063"/>
      <c r="AYZ73" s="1063"/>
      <c r="AZA73" s="527"/>
      <c r="AZB73" s="1062"/>
      <c r="AZC73" s="1063"/>
      <c r="AZD73" s="1063"/>
      <c r="AZE73" s="1063"/>
      <c r="AZF73" s="1063"/>
      <c r="AZG73" s="1063"/>
      <c r="AZH73" s="527"/>
      <c r="AZI73" s="1062"/>
      <c r="AZJ73" s="1063"/>
      <c r="AZK73" s="1063"/>
      <c r="AZL73" s="1063"/>
      <c r="AZM73" s="1063"/>
      <c r="AZN73" s="1063"/>
      <c r="AZO73" s="527"/>
      <c r="AZP73" s="1062"/>
      <c r="AZQ73" s="1063"/>
      <c r="AZR73" s="1063"/>
      <c r="AZS73" s="1063"/>
      <c r="AZT73" s="1063"/>
      <c r="AZU73" s="1063"/>
      <c r="AZV73" s="527"/>
      <c r="AZW73" s="1062"/>
      <c r="AZX73" s="1063"/>
      <c r="AZY73" s="1063"/>
      <c r="AZZ73" s="1063"/>
      <c r="BAA73" s="1063"/>
      <c r="BAB73" s="1063"/>
      <c r="BAC73" s="527"/>
      <c r="BAD73" s="1062"/>
      <c r="BAE73" s="1063"/>
      <c r="BAF73" s="1063"/>
      <c r="BAG73" s="1063"/>
      <c r="BAH73" s="1063"/>
      <c r="BAI73" s="1063"/>
      <c r="BAJ73" s="527"/>
      <c r="BAK73" s="1062"/>
      <c r="BAL73" s="1063"/>
      <c r="BAM73" s="1063"/>
      <c r="BAN73" s="1063"/>
      <c r="BAO73" s="1063"/>
      <c r="BAP73" s="1063"/>
      <c r="BAQ73" s="527"/>
      <c r="BAR73" s="1062"/>
      <c r="BAS73" s="1063"/>
      <c r="BAT73" s="1063"/>
      <c r="BAU73" s="1063"/>
      <c r="BAV73" s="1063"/>
      <c r="BAW73" s="1063"/>
      <c r="BAX73" s="527"/>
      <c r="BAY73" s="1062"/>
      <c r="BAZ73" s="1063"/>
      <c r="BBA73" s="1063"/>
      <c r="BBB73" s="1063"/>
      <c r="BBC73" s="1063"/>
      <c r="BBD73" s="1063"/>
      <c r="BBE73" s="527"/>
      <c r="BBF73" s="1062"/>
      <c r="BBG73" s="1063"/>
      <c r="BBH73" s="1063"/>
      <c r="BBI73" s="1063"/>
      <c r="BBJ73" s="1063"/>
      <c r="BBK73" s="1063"/>
      <c r="BBL73" s="527"/>
      <c r="BBM73" s="1062"/>
      <c r="BBN73" s="1063"/>
      <c r="BBO73" s="1063"/>
      <c r="BBP73" s="1063"/>
      <c r="BBQ73" s="1063"/>
      <c r="BBR73" s="1063"/>
      <c r="BBS73" s="527"/>
      <c r="BBT73" s="1062"/>
      <c r="BBU73" s="1063"/>
      <c r="BBV73" s="1063"/>
      <c r="BBW73" s="1063"/>
      <c r="BBX73" s="1063"/>
      <c r="BBY73" s="1063"/>
      <c r="BBZ73" s="527"/>
      <c r="BCA73" s="1062"/>
      <c r="BCB73" s="1063"/>
      <c r="BCC73" s="1063"/>
      <c r="BCD73" s="1063"/>
      <c r="BCE73" s="1063"/>
      <c r="BCF73" s="1063"/>
      <c r="BCG73" s="527"/>
      <c r="BCH73" s="1062"/>
      <c r="BCI73" s="1063"/>
      <c r="BCJ73" s="1063"/>
      <c r="BCK73" s="1063"/>
      <c r="BCL73" s="1063"/>
      <c r="BCM73" s="1063"/>
      <c r="BCN73" s="527"/>
      <c r="BCO73" s="1062"/>
      <c r="BCP73" s="1063"/>
      <c r="BCQ73" s="1063"/>
      <c r="BCR73" s="1063"/>
      <c r="BCS73" s="1063"/>
      <c r="BCT73" s="1063"/>
      <c r="BCU73" s="527"/>
      <c r="BCV73" s="1062"/>
      <c r="BCW73" s="1063"/>
      <c r="BCX73" s="1063"/>
      <c r="BCY73" s="1063"/>
      <c r="BCZ73" s="1063"/>
      <c r="BDA73" s="1063"/>
      <c r="BDB73" s="527"/>
      <c r="BDC73" s="1062"/>
      <c r="BDD73" s="1063"/>
      <c r="BDE73" s="1063"/>
      <c r="BDF73" s="1063"/>
      <c r="BDG73" s="1063"/>
      <c r="BDH73" s="1063"/>
      <c r="BDI73" s="527"/>
      <c r="BDJ73" s="1062"/>
      <c r="BDK73" s="1063"/>
      <c r="BDL73" s="1063"/>
      <c r="BDM73" s="1063"/>
      <c r="BDN73" s="1063"/>
      <c r="BDO73" s="1063"/>
      <c r="BDP73" s="527"/>
      <c r="BDQ73" s="1062"/>
      <c r="BDR73" s="1063"/>
      <c r="BDS73" s="1063"/>
      <c r="BDT73" s="1063"/>
      <c r="BDU73" s="1063"/>
      <c r="BDV73" s="1063"/>
      <c r="BDW73" s="527"/>
      <c r="BDX73" s="1062"/>
      <c r="BDY73" s="1063"/>
      <c r="BDZ73" s="1063"/>
      <c r="BEA73" s="1063"/>
      <c r="BEB73" s="1063"/>
      <c r="BEC73" s="1063"/>
      <c r="BED73" s="527"/>
      <c r="BEE73" s="1062"/>
      <c r="BEF73" s="1063"/>
      <c r="BEG73" s="1063"/>
      <c r="BEH73" s="1063"/>
      <c r="BEI73" s="1063"/>
      <c r="BEJ73" s="1063"/>
      <c r="BEK73" s="527"/>
      <c r="BEL73" s="1062"/>
      <c r="BEM73" s="1063"/>
      <c r="BEN73" s="1063"/>
      <c r="BEO73" s="1063"/>
      <c r="BEP73" s="1063"/>
      <c r="BEQ73" s="1063"/>
      <c r="BER73" s="527"/>
      <c r="BES73" s="1062"/>
      <c r="BET73" s="1063"/>
      <c r="BEU73" s="1063"/>
      <c r="BEV73" s="1063"/>
      <c r="BEW73" s="1063"/>
      <c r="BEX73" s="1063"/>
      <c r="BEY73" s="527"/>
      <c r="BEZ73" s="1062"/>
      <c r="BFA73" s="1063"/>
      <c r="BFB73" s="1063"/>
      <c r="BFC73" s="1063"/>
      <c r="BFD73" s="1063"/>
      <c r="BFE73" s="1063"/>
      <c r="BFF73" s="527"/>
      <c r="BFG73" s="1062"/>
      <c r="BFH73" s="1063"/>
      <c r="BFI73" s="1063"/>
      <c r="BFJ73" s="1063"/>
      <c r="BFK73" s="1063"/>
      <c r="BFL73" s="1063"/>
      <c r="BFM73" s="527"/>
      <c r="BFN73" s="1062"/>
      <c r="BFO73" s="1063"/>
      <c r="BFP73" s="1063"/>
      <c r="BFQ73" s="1063"/>
      <c r="BFR73" s="1063"/>
      <c r="BFS73" s="1063"/>
      <c r="BFT73" s="527"/>
      <c r="BFU73" s="1062"/>
      <c r="BFV73" s="1063"/>
      <c r="BFW73" s="1063"/>
      <c r="BFX73" s="1063"/>
      <c r="BFY73" s="1063"/>
      <c r="BFZ73" s="1063"/>
      <c r="BGA73" s="527"/>
      <c r="BGB73" s="1062"/>
      <c r="BGC73" s="1063"/>
      <c r="BGD73" s="1063"/>
      <c r="BGE73" s="1063"/>
      <c r="BGF73" s="1063"/>
      <c r="BGG73" s="1063"/>
      <c r="BGH73" s="527"/>
      <c r="BGI73" s="1062"/>
      <c r="BGJ73" s="1063"/>
      <c r="BGK73" s="1063"/>
      <c r="BGL73" s="1063"/>
      <c r="BGM73" s="1063"/>
      <c r="BGN73" s="1063"/>
      <c r="BGO73" s="527"/>
      <c r="BGP73" s="1062"/>
      <c r="BGQ73" s="1063"/>
      <c r="BGR73" s="1063"/>
      <c r="BGS73" s="1063"/>
      <c r="BGT73" s="1063"/>
      <c r="BGU73" s="1063"/>
      <c r="BGV73" s="527"/>
      <c r="BGW73" s="1062"/>
      <c r="BGX73" s="1063"/>
      <c r="BGY73" s="1063"/>
      <c r="BGZ73" s="1063"/>
      <c r="BHA73" s="1063"/>
      <c r="BHB73" s="1063"/>
      <c r="BHC73" s="527"/>
      <c r="BHD73" s="1062"/>
      <c r="BHE73" s="1063"/>
      <c r="BHF73" s="1063"/>
      <c r="BHG73" s="1063"/>
      <c r="BHH73" s="1063"/>
      <c r="BHI73" s="1063"/>
      <c r="BHJ73" s="527"/>
      <c r="BHK73" s="1062"/>
      <c r="BHL73" s="1063"/>
      <c r="BHM73" s="1063"/>
      <c r="BHN73" s="1063"/>
      <c r="BHO73" s="1063"/>
      <c r="BHP73" s="1063"/>
      <c r="BHQ73" s="527"/>
      <c r="BHR73" s="1062"/>
      <c r="BHS73" s="1063"/>
      <c r="BHT73" s="1063"/>
      <c r="BHU73" s="1063"/>
      <c r="BHV73" s="1063"/>
      <c r="BHW73" s="1063"/>
      <c r="BHX73" s="527"/>
      <c r="BHY73" s="1062"/>
      <c r="BHZ73" s="1063"/>
      <c r="BIA73" s="1063"/>
      <c r="BIB73" s="1063"/>
      <c r="BIC73" s="1063"/>
      <c r="BID73" s="1063"/>
      <c r="BIE73" s="527"/>
      <c r="BIF73" s="1062"/>
      <c r="BIG73" s="1063"/>
      <c r="BIH73" s="1063"/>
      <c r="BII73" s="1063"/>
      <c r="BIJ73" s="1063"/>
      <c r="BIK73" s="1063"/>
      <c r="BIL73" s="527"/>
      <c r="BIM73" s="1062"/>
      <c r="BIN73" s="1063"/>
      <c r="BIO73" s="1063"/>
      <c r="BIP73" s="1063"/>
      <c r="BIQ73" s="1063"/>
      <c r="BIR73" s="1063"/>
      <c r="BIS73" s="527"/>
      <c r="BIT73" s="1062"/>
      <c r="BIU73" s="1063"/>
      <c r="BIV73" s="1063"/>
      <c r="BIW73" s="1063"/>
      <c r="BIX73" s="1063"/>
      <c r="BIY73" s="1063"/>
      <c r="BIZ73" s="527"/>
      <c r="BJA73" s="1062"/>
      <c r="BJB73" s="1063"/>
      <c r="BJC73" s="1063"/>
      <c r="BJD73" s="1063"/>
      <c r="BJE73" s="1063"/>
      <c r="BJF73" s="1063"/>
      <c r="BJG73" s="527"/>
      <c r="BJH73" s="1062"/>
      <c r="BJI73" s="1063"/>
      <c r="BJJ73" s="1063"/>
      <c r="BJK73" s="1063"/>
      <c r="BJL73" s="1063"/>
      <c r="BJM73" s="1063"/>
      <c r="BJN73" s="527"/>
      <c r="BJO73" s="1062"/>
      <c r="BJP73" s="1063"/>
      <c r="BJQ73" s="1063"/>
      <c r="BJR73" s="1063"/>
      <c r="BJS73" s="1063"/>
      <c r="BJT73" s="1063"/>
      <c r="BJU73" s="527"/>
      <c r="BJV73" s="1062"/>
      <c r="BJW73" s="1063"/>
      <c r="BJX73" s="1063"/>
      <c r="BJY73" s="1063"/>
      <c r="BJZ73" s="1063"/>
      <c r="BKA73" s="1063"/>
      <c r="BKB73" s="527"/>
      <c r="BKC73" s="1062"/>
      <c r="BKD73" s="1063"/>
      <c r="BKE73" s="1063"/>
      <c r="BKF73" s="1063"/>
      <c r="BKG73" s="1063"/>
      <c r="BKH73" s="1063"/>
      <c r="BKI73" s="527"/>
      <c r="BKJ73" s="1062"/>
      <c r="BKK73" s="1063"/>
      <c r="BKL73" s="1063"/>
      <c r="BKM73" s="1063"/>
      <c r="BKN73" s="1063"/>
      <c r="BKO73" s="1063"/>
      <c r="BKP73" s="527"/>
      <c r="BKQ73" s="1062"/>
      <c r="BKR73" s="1063"/>
      <c r="BKS73" s="1063"/>
      <c r="BKT73" s="1063"/>
      <c r="BKU73" s="1063"/>
      <c r="BKV73" s="1063"/>
      <c r="BKW73" s="527"/>
      <c r="BKX73" s="1062"/>
      <c r="BKY73" s="1063"/>
      <c r="BKZ73" s="1063"/>
      <c r="BLA73" s="1063"/>
      <c r="BLB73" s="1063"/>
      <c r="BLC73" s="1063"/>
      <c r="BLD73" s="527"/>
      <c r="BLE73" s="1062"/>
      <c r="BLF73" s="1063"/>
      <c r="BLG73" s="1063"/>
      <c r="BLH73" s="1063"/>
      <c r="BLI73" s="1063"/>
      <c r="BLJ73" s="1063"/>
      <c r="BLK73" s="527"/>
      <c r="BLL73" s="1062"/>
      <c r="BLM73" s="1063"/>
      <c r="BLN73" s="1063"/>
      <c r="BLO73" s="1063"/>
      <c r="BLP73" s="1063"/>
      <c r="BLQ73" s="1063"/>
      <c r="BLR73" s="527"/>
      <c r="BLS73" s="1062"/>
      <c r="BLT73" s="1063"/>
      <c r="BLU73" s="1063"/>
      <c r="BLV73" s="1063"/>
      <c r="BLW73" s="1063"/>
      <c r="BLX73" s="1063"/>
      <c r="BLY73" s="527"/>
      <c r="BLZ73" s="1062"/>
      <c r="BMA73" s="1063"/>
      <c r="BMB73" s="1063"/>
      <c r="BMC73" s="1063"/>
      <c r="BMD73" s="1063"/>
      <c r="BME73" s="1063"/>
      <c r="BMF73" s="527"/>
      <c r="BMG73" s="1062"/>
      <c r="BMH73" s="1063"/>
      <c r="BMI73" s="1063"/>
      <c r="BMJ73" s="1063"/>
      <c r="BMK73" s="1063"/>
      <c r="BML73" s="1063"/>
      <c r="BMM73" s="527"/>
      <c r="BMN73" s="1062"/>
      <c r="BMO73" s="1063"/>
      <c r="BMP73" s="1063"/>
      <c r="BMQ73" s="1063"/>
      <c r="BMR73" s="1063"/>
      <c r="BMS73" s="1063"/>
      <c r="BMT73" s="527"/>
      <c r="BMU73" s="1062"/>
      <c r="BMV73" s="1063"/>
      <c r="BMW73" s="1063"/>
      <c r="BMX73" s="1063"/>
      <c r="BMY73" s="1063"/>
      <c r="BMZ73" s="1063"/>
      <c r="BNA73" s="527"/>
      <c r="BNB73" s="1062"/>
      <c r="BNC73" s="1063"/>
      <c r="BND73" s="1063"/>
      <c r="BNE73" s="1063"/>
      <c r="BNF73" s="1063"/>
      <c r="BNG73" s="1063"/>
      <c r="BNH73" s="527"/>
      <c r="BNI73" s="1062"/>
      <c r="BNJ73" s="1063"/>
      <c r="BNK73" s="1063"/>
      <c r="BNL73" s="1063"/>
      <c r="BNM73" s="1063"/>
      <c r="BNN73" s="1063"/>
      <c r="BNO73" s="527"/>
      <c r="BNP73" s="1062"/>
      <c r="BNQ73" s="1063"/>
      <c r="BNR73" s="1063"/>
      <c r="BNS73" s="1063"/>
      <c r="BNT73" s="1063"/>
      <c r="BNU73" s="1063"/>
      <c r="BNV73" s="527"/>
      <c r="BNW73" s="1062"/>
      <c r="BNX73" s="1063"/>
      <c r="BNY73" s="1063"/>
      <c r="BNZ73" s="1063"/>
      <c r="BOA73" s="1063"/>
      <c r="BOB73" s="1063"/>
      <c r="BOC73" s="527"/>
      <c r="BOD73" s="1062"/>
      <c r="BOE73" s="1063"/>
      <c r="BOF73" s="1063"/>
      <c r="BOG73" s="1063"/>
      <c r="BOH73" s="1063"/>
      <c r="BOI73" s="1063"/>
      <c r="BOJ73" s="527"/>
      <c r="BOK73" s="1062"/>
      <c r="BOL73" s="1063"/>
      <c r="BOM73" s="1063"/>
      <c r="BON73" s="1063"/>
      <c r="BOO73" s="1063"/>
      <c r="BOP73" s="1063"/>
      <c r="BOQ73" s="527"/>
      <c r="BOR73" s="1062"/>
      <c r="BOS73" s="1063"/>
      <c r="BOT73" s="1063"/>
      <c r="BOU73" s="1063"/>
      <c r="BOV73" s="1063"/>
      <c r="BOW73" s="1063"/>
      <c r="BOX73" s="527"/>
      <c r="BOY73" s="1062"/>
      <c r="BOZ73" s="1063"/>
      <c r="BPA73" s="1063"/>
      <c r="BPB73" s="1063"/>
      <c r="BPC73" s="1063"/>
      <c r="BPD73" s="1063"/>
      <c r="BPE73" s="527"/>
      <c r="BPF73" s="1062"/>
      <c r="BPG73" s="1063"/>
      <c r="BPH73" s="1063"/>
      <c r="BPI73" s="1063"/>
      <c r="BPJ73" s="1063"/>
      <c r="BPK73" s="1063"/>
      <c r="BPL73" s="527"/>
      <c r="BPM73" s="1062"/>
      <c r="BPN73" s="1063"/>
      <c r="BPO73" s="1063"/>
      <c r="BPP73" s="1063"/>
      <c r="BPQ73" s="1063"/>
      <c r="BPR73" s="1063"/>
      <c r="BPS73" s="527"/>
      <c r="BPT73" s="1062"/>
      <c r="BPU73" s="1063"/>
      <c r="BPV73" s="1063"/>
      <c r="BPW73" s="1063"/>
      <c r="BPX73" s="1063"/>
      <c r="BPY73" s="1063"/>
      <c r="BPZ73" s="527"/>
      <c r="BQA73" s="1062"/>
      <c r="BQB73" s="1063"/>
      <c r="BQC73" s="1063"/>
      <c r="BQD73" s="1063"/>
      <c r="BQE73" s="1063"/>
      <c r="BQF73" s="1063"/>
      <c r="BQG73" s="527"/>
      <c r="BQH73" s="1062"/>
      <c r="BQI73" s="1063"/>
      <c r="BQJ73" s="1063"/>
      <c r="BQK73" s="1063"/>
      <c r="BQL73" s="1063"/>
      <c r="BQM73" s="1063"/>
      <c r="BQN73" s="527"/>
      <c r="BQO73" s="1062"/>
      <c r="BQP73" s="1063"/>
      <c r="BQQ73" s="1063"/>
      <c r="BQR73" s="1063"/>
      <c r="BQS73" s="1063"/>
      <c r="BQT73" s="1063"/>
      <c r="BQU73" s="527"/>
      <c r="BQV73" s="1062"/>
      <c r="BQW73" s="1063"/>
      <c r="BQX73" s="1063"/>
      <c r="BQY73" s="1063"/>
      <c r="BQZ73" s="1063"/>
      <c r="BRA73" s="1063"/>
      <c r="BRB73" s="527"/>
      <c r="BRC73" s="1062"/>
      <c r="BRD73" s="1063"/>
      <c r="BRE73" s="1063"/>
      <c r="BRF73" s="1063"/>
      <c r="BRG73" s="1063"/>
      <c r="BRH73" s="1063"/>
      <c r="BRI73" s="527"/>
      <c r="BRJ73" s="1062"/>
      <c r="BRK73" s="1063"/>
      <c r="BRL73" s="1063"/>
      <c r="BRM73" s="1063"/>
      <c r="BRN73" s="1063"/>
      <c r="BRO73" s="1063"/>
      <c r="BRP73" s="527"/>
      <c r="BRQ73" s="1062"/>
      <c r="BRR73" s="1063"/>
      <c r="BRS73" s="1063"/>
      <c r="BRT73" s="1063"/>
      <c r="BRU73" s="1063"/>
      <c r="BRV73" s="1063"/>
      <c r="BRW73" s="527"/>
      <c r="BRX73" s="1062"/>
      <c r="BRY73" s="1063"/>
      <c r="BRZ73" s="1063"/>
      <c r="BSA73" s="1063"/>
      <c r="BSB73" s="1063"/>
      <c r="BSC73" s="1063"/>
      <c r="BSD73" s="527"/>
      <c r="BSE73" s="1062"/>
      <c r="BSF73" s="1063"/>
      <c r="BSG73" s="1063"/>
      <c r="BSH73" s="1063"/>
      <c r="BSI73" s="1063"/>
      <c r="BSJ73" s="1063"/>
      <c r="BSK73" s="527"/>
      <c r="BSL73" s="1062"/>
      <c r="BSM73" s="1063"/>
      <c r="BSN73" s="1063"/>
      <c r="BSO73" s="1063"/>
      <c r="BSP73" s="1063"/>
      <c r="BSQ73" s="1063"/>
      <c r="BSR73" s="527"/>
      <c r="BSS73" s="1062"/>
      <c r="BST73" s="1063"/>
      <c r="BSU73" s="1063"/>
      <c r="BSV73" s="1063"/>
      <c r="BSW73" s="1063"/>
      <c r="BSX73" s="1063"/>
      <c r="BSY73" s="527"/>
      <c r="BSZ73" s="1062"/>
      <c r="BTA73" s="1063"/>
      <c r="BTB73" s="1063"/>
      <c r="BTC73" s="1063"/>
      <c r="BTD73" s="1063"/>
      <c r="BTE73" s="1063"/>
      <c r="BTF73" s="527"/>
      <c r="BTG73" s="1062"/>
      <c r="BTH73" s="1063"/>
      <c r="BTI73" s="1063"/>
      <c r="BTJ73" s="1063"/>
      <c r="BTK73" s="1063"/>
      <c r="BTL73" s="1063"/>
      <c r="BTM73" s="527"/>
      <c r="BTN73" s="1062"/>
      <c r="BTO73" s="1063"/>
      <c r="BTP73" s="1063"/>
      <c r="BTQ73" s="1063"/>
      <c r="BTR73" s="1063"/>
      <c r="BTS73" s="1063"/>
      <c r="BTT73" s="527"/>
      <c r="BTU73" s="1062"/>
      <c r="BTV73" s="1063"/>
      <c r="BTW73" s="1063"/>
      <c r="BTX73" s="1063"/>
      <c r="BTY73" s="1063"/>
      <c r="BTZ73" s="1063"/>
      <c r="BUA73" s="527"/>
      <c r="BUB73" s="1062"/>
      <c r="BUC73" s="1063"/>
      <c r="BUD73" s="1063"/>
      <c r="BUE73" s="1063"/>
      <c r="BUF73" s="1063"/>
      <c r="BUG73" s="1063"/>
      <c r="BUH73" s="527"/>
      <c r="BUI73" s="1062"/>
      <c r="BUJ73" s="1063"/>
      <c r="BUK73" s="1063"/>
      <c r="BUL73" s="1063"/>
      <c r="BUM73" s="1063"/>
      <c r="BUN73" s="1063"/>
      <c r="BUO73" s="527"/>
      <c r="BUP73" s="1062"/>
      <c r="BUQ73" s="1063"/>
      <c r="BUR73" s="1063"/>
      <c r="BUS73" s="1063"/>
      <c r="BUT73" s="1063"/>
      <c r="BUU73" s="1063"/>
      <c r="BUV73" s="527"/>
      <c r="BUW73" s="1062"/>
      <c r="BUX73" s="1063"/>
      <c r="BUY73" s="1063"/>
      <c r="BUZ73" s="1063"/>
      <c r="BVA73" s="1063"/>
      <c r="BVB73" s="1063"/>
      <c r="BVC73" s="527"/>
      <c r="BVD73" s="1062"/>
      <c r="BVE73" s="1063"/>
      <c r="BVF73" s="1063"/>
      <c r="BVG73" s="1063"/>
      <c r="BVH73" s="1063"/>
      <c r="BVI73" s="1063"/>
      <c r="BVJ73" s="527"/>
      <c r="BVK73" s="1062"/>
      <c r="BVL73" s="1063"/>
      <c r="BVM73" s="1063"/>
      <c r="BVN73" s="1063"/>
      <c r="BVO73" s="1063"/>
      <c r="BVP73" s="1063"/>
      <c r="BVQ73" s="527"/>
      <c r="BVR73" s="1062"/>
      <c r="BVS73" s="1063"/>
      <c r="BVT73" s="1063"/>
      <c r="BVU73" s="1063"/>
      <c r="BVV73" s="1063"/>
      <c r="BVW73" s="1063"/>
      <c r="BVX73" s="527"/>
      <c r="BVY73" s="1062"/>
      <c r="BVZ73" s="1063"/>
      <c r="BWA73" s="1063"/>
      <c r="BWB73" s="1063"/>
      <c r="BWC73" s="1063"/>
      <c r="BWD73" s="1063"/>
      <c r="BWE73" s="527"/>
      <c r="BWF73" s="1062"/>
      <c r="BWG73" s="1063"/>
      <c r="BWH73" s="1063"/>
      <c r="BWI73" s="1063"/>
      <c r="BWJ73" s="1063"/>
      <c r="BWK73" s="1063"/>
      <c r="BWL73" s="527"/>
      <c r="BWM73" s="1062"/>
      <c r="BWN73" s="1063"/>
      <c r="BWO73" s="1063"/>
      <c r="BWP73" s="1063"/>
      <c r="BWQ73" s="1063"/>
      <c r="BWR73" s="1063"/>
      <c r="BWS73" s="527"/>
      <c r="BWT73" s="1062"/>
      <c r="BWU73" s="1063"/>
      <c r="BWV73" s="1063"/>
      <c r="BWW73" s="1063"/>
      <c r="BWX73" s="1063"/>
      <c r="BWY73" s="1063"/>
      <c r="BWZ73" s="527"/>
      <c r="BXA73" s="1062"/>
      <c r="BXB73" s="1063"/>
      <c r="BXC73" s="1063"/>
      <c r="BXD73" s="1063"/>
      <c r="BXE73" s="1063"/>
      <c r="BXF73" s="1063"/>
      <c r="BXG73" s="527"/>
      <c r="BXH73" s="1062"/>
      <c r="BXI73" s="1063"/>
      <c r="BXJ73" s="1063"/>
      <c r="BXK73" s="1063"/>
      <c r="BXL73" s="1063"/>
      <c r="BXM73" s="1063"/>
      <c r="BXN73" s="527"/>
      <c r="BXO73" s="1062"/>
      <c r="BXP73" s="1063"/>
      <c r="BXQ73" s="1063"/>
      <c r="BXR73" s="1063"/>
      <c r="BXS73" s="1063"/>
      <c r="BXT73" s="1063"/>
      <c r="BXU73" s="527"/>
      <c r="BXV73" s="1062"/>
      <c r="BXW73" s="1063"/>
      <c r="BXX73" s="1063"/>
      <c r="BXY73" s="1063"/>
      <c r="BXZ73" s="1063"/>
      <c r="BYA73" s="1063"/>
      <c r="BYB73" s="527"/>
      <c r="BYC73" s="1062"/>
      <c r="BYD73" s="1063"/>
      <c r="BYE73" s="1063"/>
      <c r="BYF73" s="1063"/>
      <c r="BYG73" s="1063"/>
      <c r="BYH73" s="1063"/>
      <c r="BYI73" s="527"/>
      <c r="BYJ73" s="1062"/>
      <c r="BYK73" s="1063"/>
      <c r="BYL73" s="1063"/>
      <c r="BYM73" s="1063"/>
      <c r="BYN73" s="1063"/>
      <c r="BYO73" s="1063"/>
      <c r="BYP73" s="527"/>
      <c r="BYQ73" s="1062"/>
      <c r="BYR73" s="1063"/>
      <c r="BYS73" s="1063"/>
      <c r="BYT73" s="1063"/>
      <c r="BYU73" s="1063"/>
      <c r="BYV73" s="1063"/>
      <c r="BYW73" s="527"/>
      <c r="BYX73" s="1062"/>
      <c r="BYY73" s="1063"/>
      <c r="BYZ73" s="1063"/>
      <c r="BZA73" s="1063"/>
      <c r="BZB73" s="1063"/>
      <c r="BZC73" s="1063"/>
      <c r="BZD73" s="527"/>
      <c r="BZE73" s="1062"/>
      <c r="BZF73" s="1063"/>
      <c r="BZG73" s="1063"/>
      <c r="BZH73" s="1063"/>
      <c r="BZI73" s="1063"/>
      <c r="BZJ73" s="1063"/>
      <c r="BZK73" s="527"/>
      <c r="BZL73" s="1062"/>
      <c r="BZM73" s="1063"/>
      <c r="BZN73" s="1063"/>
      <c r="BZO73" s="1063"/>
      <c r="BZP73" s="1063"/>
      <c r="BZQ73" s="1063"/>
      <c r="BZR73" s="527"/>
      <c r="BZS73" s="1062"/>
      <c r="BZT73" s="1063"/>
      <c r="BZU73" s="1063"/>
      <c r="BZV73" s="1063"/>
      <c r="BZW73" s="1063"/>
      <c r="BZX73" s="1063"/>
      <c r="BZY73" s="527"/>
      <c r="BZZ73" s="1062"/>
      <c r="CAA73" s="1063"/>
      <c r="CAB73" s="1063"/>
      <c r="CAC73" s="1063"/>
      <c r="CAD73" s="1063"/>
      <c r="CAE73" s="1063"/>
      <c r="CAF73" s="527"/>
      <c r="CAG73" s="1062"/>
      <c r="CAH73" s="1063"/>
      <c r="CAI73" s="1063"/>
      <c r="CAJ73" s="1063"/>
      <c r="CAK73" s="1063"/>
      <c r="CAL73" s="1063"/>
      <c r="CAM73" s="527"/>
      <c r="CAN73" s="1062"/>
      <c r="CAO73" s="1063"/>
      <c r="CAP73" s="1063"/>
      <c r="CAQ73" s="1063"/>
      <c r="CAR73" s="1063"/>
      <c r="CAS73" s="1063"/>
      <c r="CAT73" s="527"/>
      <c r="CAU73" s="1062"/>
      <c r="CAV73" s="1063"/>
      <c r="CAW73" s="1063"/>
      <c r="CAX73" s="1063"/>
      <c r="CAY73" s="1063"/>
      <c r="CAZ73" s="1063"/>
      <c r="CBA73" s="527"/>
      <c r="CBB73" s="1062"/>
      <c r="CBC73" s="1063"/>
      <c r="CBD73" s="1063"/>
      <c r="CBE73" s="1063"/>
      <c r="CBF73" s="1063"/>
      <c r="CBG73" s="1063"/>
      <c r="CBH73" s="527"/>
      <c r="CBI73" s="1062"/>
      <c r="CBJ73" s="1063"/>
      <c r="CBK73" s="1063"/>
      <c r="CBL73" s="1063"/>
      <c r="CBM73" s="1063"/>
      <c r="CBN73" s="1063"/>
      <c r="CBO73" s="527"/>
      <c r="CBP73" s="1062"/>
      <c r="CBQ73" s="1063"/>
      <c r="CBR73" s="1063"/>
      <c r="CBS73" s="1063"/>
      <c r="CBT73" s="1063"/>
      <c r="CBU73" s="1063"/>
      <c r="CBV73" s="527"/>
      <c r="CBW73" s="1062"/>
      <c r="CBX73" s="1063"/>
      <c r="CBY73" s="1063"/>
      <c r="CBZ73" s="1063"/>
      <c r="CCA73" s="1063"/>
      <c r="CCB73" s="1063"/>
      <c r="CCC73" s="527"/>
      <c r="CCD73" s="1062"/>
      <c r="CCE73" s="1063"/>
      <c r="CCF73" s="1063"/>
      <c r="CCG73" s="1063"/>
      <c r="CCH73" s="1063"/>
      <c r="CCI73" s="1063"/>
      <c r="CCJ73" s="527"/>
      <c r="CCK73" s="1062"/>
      <c r="CCL73" s="1063"/>
      <c r="CCM73" s="1063"/>
      <c r="CCN73" s="1063"/>
      <c r="CCO73" s="1063"/>
      <c r="CCP73" s="1063"/>
      <c r="CCQ73" s="527"/>
      <c r="CCR73" s="1062"/>
      <c r="CCS73" s="1063"/>
      <c r="CCT73" s="1063"/>
      <c r="CCU73" s="1063"/>
      <c r="CCV73" s="1063"/>
      <c r="CCW73" s="1063"/>
      <c r="CCX73" s="527"/>
      <c r="CCY73" s="1062"/>
      <c r="CCZ73" s="1063"/>
      <c r="CDA73" s="1063"/>
      <c r="CDB73" s="1063"/>
      <c r="CDC73" s="1063"/>
      <c r="CDD73" s="1063"/>
      <c r="CDE73" s="527"/>
      <c r="CDF73" s="1062"/>
      <c r="CDG73" s="1063"/>
      <c r="CDH73" s="1063"/>
      <c r="CDI73" s="1063"/>
      <c r="CDJ73" s="1063"/>
      <c r="CDK73" s="1063"/>
      <c r="CDL73" s="527"/>
      <c r="CDM73" s="1062"/>
      <c r="CDN73" s="1063"/>
      <c r="CDO73" s="1063"/>
      <c r="CDP73" s="1063"/>
      <c r="CDQ73" s="1063"/>
      <c r="CDR73" s="1063"/>
      <c r="CDS73" s="527"/>
      <c r="CDT73" s="1062"/>
      <c r="CDU73" s="1063"/>
      <c r="CDV73" s="1063"/>
      <c r="CDW73" s="1063"/>
      <c r="CDX73" s="1063"/>
      <c r="CDY73" s="1063"/>
      <c r="CDZ73" s="527"/>
      <c r="CEA73" s="1062"/>
      <c r="CEB73" s="1063"/>
      <c r="CEC73" s="1063"/>
      <c r="CED73" s="1063"/>
      <c r="CEE73" s="1063"/>
      <c r="CEF73" s="1063"/>
      <c r="CEG73" s="527"/>
      <c r="CEH73" s="1062"/>
      <c r="CEI73" s="1063"/>
      <c r="CEJ73" s="1063"/>
      <c r="CEK73" s="1063"/>
      <c r="CEL73" s="1063"/>
      <c r="CEM73" s="1063"/>
      <c r="CEN73" s="527"/>
      <c r="CEO73" s="1062"/>
      <c r="CEP73" s="1063"/>
      <c r="CEQ73" s="1063"/>
      <c r="CER73" s="1063"/>
      <c r="CES73" s="1063"/>
      <c r="CET73" s="1063"/>
      <c r="CEU73" s="527"/>
      <c r="CEV73" s="1062"/>
      <c r="CEW73" s="1063"/>
      <c r="CEX73" s="1063"/>
      <c r="CEY73" s="1063"/>
      <c r="CEZ73" s="1063"/>
      <c r="CFA73" s="1063"/>
      <c r="CFB73" s="527"/>
      <c r="CFC73" s="1062"/>
      <c r="CFD73" s="1063"/>
      <c r="CFE73" s="1063"/>
      <c r="CFF73" s="1063"/>
      <c r="CFG73" s="1063"/>
      <c r="CFH73" s="1063"/>
      <c r="CFI73" s="527"/>
      <c r="CFJ73" s="1062"/>
      <c r="CFK73" s="1063"/>
      <c r="CFL73" s="1063"/>
      <c r="CFM73" s="1063"/>
      <c r="CFN73" s="1063"/>
      <c r="CFO73" s="1063"/>
      <c r="CFP73" s="527"/>
      <c r="CFQ73" s="1062"/>
      <c r="CFR73" s="1063"/>
      <c r="CFS73" s="1063"/>
      <c r="CFT73" s="1063"/>
      <c r="CFU73" s="1063"/>
      <c r="CFV73" s="1063"/>
      <c r="CFW73" s="527"/>
      <c r="CFX73" s="1062"/>
      <c r="CFY73" s="1063"/>
      <c r="CFZ73" s="1063"/>
      <c r="CGA73" s="1063"/>
      <c r="CGB73" s="1063"/>
      <c r="CGC73" s="1063"/>
      <c r="CGD73" s="527"/>
      <c r="CGE73" s="1062"/>
      <c r="CGF73" s="1063"/>
      <c r="CGG73" s="1063"/>
      <c r="CGH73" s="1063"/>
      <c r="CGI73" s="1063"/>
      <c r="CGJ73" s="1063"/>
      <c r="CGK73" s="527"/>
      <c r="CGL73" s="1062"/>
      <c r="CGM73" s="1063"/>
      <c r="CGN73" s="1063"/>
      <c r="CGO73" s="1063"/>
      <c r="CGP73" s="1063"/>
      <c r="CGQ73" s="1063"/>
      <c r="CGR73" s="527"/>
      <c r="CGS73" s="1062"/>
      <c r="CGT73" s="1063"/>
      <c r="CGU73" s="1063"/>
      <c r="CGV73" s="1063"/>
      <c r="CGW73" s="1063"/>
      <c r="CGX73" s="1063"/>
      <c r="CGY73" s="527"/>
      <c r="CGZ73" s="1062"/>
      <c r="CHA73" s="1063"/>
      <c r="CHB73" s="1063"/>
      <c r="CHC73" s="1063"/>
      <c r="CHD73" s="1063"/>
      <c r="CHE73" s="1063"/>
      <c r="CHF73" s="527"/>
      <c r="CHG73" s="1062"/>
      <c r="CHH73" s="1063"/>
      <c r="CHI73" s="1063"/>
      <c r="CHJ73" s="1063"/>
      <c r="CHK73" s="1063"/>
      <c r="CHL73" s="1063"/>
      <c r="CHM73" s="527"/>
      <c r="CHN73" s="1062"/>
      <c r="CHO73" s="1063"/>
      <c r="CHP73" s="1063"/>
      <c r="CHQ73" s="1063"/>
      <c r="CHR73" s="1063"/>
      <c r="CHS73" s="1063"/>
      <c r="CHT73" s="527"/>
      <c r="CHU73" s="1062"/>
      <c r="CHV73" s="1063"/>
      <c r="CHW73" s="1063"/>
      <c r="CHX73" s="1063"/>
      <c r="CHY73" s="1063"/>
      <c r="CHZ73" s="1063"/>
      <c r="CIA73" s="527"/>
      <c r="CIB73" s="1062"/>
      <c r="CIC73" s="1063"/>
      <c r="CID73" s="1063"/>
      <c r="CIE73" s="1063"/>
      <c r="CIF73" s="1063"/>
      <c r="CIG73" s="1063"/>
      <c r="CIH73" s="527"/>
      <c r="CII73" s="1062"/>
      <c r="CIJ73" s="1063"/>
      <c r="CIK73" s="1063"/>
      <c r="CIL73" s="1063"/>
      <c r="CIM73" s="1063"/>
      <c r="CIN73" s="1063"/>
      <c r="CIO73" s="527"/>
      <c r="CIP73" s="1062"/>
      <c r="CIQ73" s="1063"/>
      <c r="CIR73" s="1063"/>
      <c r="CIS73" s="1063"/>
      <c r="CIT73" s="1063"/>
      <c r="CIU73" s="1063"/>
      <c r="CIV73" s="527"/>
      <c r="CIW73" s="1062"/>
      <c r="CIX73" s="1063"/>
      <c r="CIY73" s="1063"/>
      <c r="CIZ73" s="1063"/>
      <c r="CJA73" s="1063"/>
      <c r="CJB73" s="1063"/>
      <c r="CJC73" s="527"/>
      <c r="CJD73" s="1062"/>
      <c r="CJE73" s="1063"/>
      <c r="CJF73" s="1063"/>
      <c r="CJG73" s="1063"/>
      <c r="CJH73" s="1063"/>
      <c r="CJI73" s="1063"/>
      <c r="CJJ73" s="527"/>
      <c r="CJK73" s="1062"/>
      <c r="CJL73" s="1063"/>
      <c r="CJM73" s="1063"/>
      <c r="CJN73" s="1063"/>
      <c r="CJO73" s="1063"/>
      <c r="CJP73" s="1063"/>
      <c r="CJQ73" s="527"/>
      <c r="CJR73" s="1062"/>
      <c r="CJS73" s="1063"/>
      <c r="CJT73" s="1063"/>
      <c r="CJU73" s="1063"/>
      <c r="CJV73" s="1063"/>
      <c r="CJW73" s="1063"/>
      <c r="CJX73" s="527"/>
      <c r="CJY73" s="1062"/>
      <c r="CJZ73" s="1063"/>
      <c r="CKA73" s="1063"/>
      <c r="CKB73" s="1063"/>
      <c r="CKC73" s="1063"/>
      <c r="CKD73" s="1063"/>
      <c r="CKE73" s="527"/>
      <c r="CKF73" s="1062"/>
      <c r="CKG73" s="1063"/>
      <c r="CKH73" s="1063"/>
      <c r="CKI73" s="1063"/>
      <c r="CKJ73" s="1063"/>
      <c r="CKK73" s="1063"/>
      <c r="CKL73" s="527"/>
      <c r="CKM73" s="1062"/>
      <c r="CKN73" s="1063"/>
      <c r="CKO73" s="1063"/>
      <c r="CKP73" s="1063"/>
      <c r="CKQ73" s="1063"/>
      <c r="CKR73" s="1063"/>
      <c r="CKS73" s="527"/>
      <c r="CKT73" s="1062"/>
      <c r="CKU73" s="1063"/>
      <c r="CKV73" s="1063"/>
      <c r="CKW73" s="1063"/>
      <c r="CKX73" s="1063"/>
      <c r="CKY73" s="1063"/>
      <c r="CKZ73" s="527"/>
      <c r="CLA73" s="1062"/>
      <c r="CLB73" s="1063"/>
      <c r="CLC73" s="1063"/>
      <c r="CLD73" s="1063"/>
      <c r="CLE73" s="1063"/>
      <c r="CLF73" s="1063"/>
      <c r="CLG73" s="527"/>
      <c r="CLH73" s="1062"/>
      <c r="CLI73" s="1063"/>
      <c r="CLJ73" s="1063"/>
      <c r="CLK73" s="1063"/>
      <c r="CLL73" s="1063"/>
      <c r="CLM73" s="1063"/>
      <c r="CLN73" s="527"/>
      <c r="CLO73" s="1062"/>
      <c r="CLP73" s="1063"/>
      <c r="CLQ73" s="1063"/>
      <c r="CLR73" s="1063"/>
      <c r="CLS73" s="1063"/>
      <c r="CLT73" s="1063"/>
      <c r="CLU73" s="527"/>
      <c r="CLV73" s="1062"/>
      <c r="CLW73" s="1063"/>
      <c r="CLX73" s="1063"/>
      <c r="CLY73" s="1063"/>
      <c r="CLZ73" s="1063"/>
      <c r="CMA73" s="1063"/>
      <c r="CMB73" s="527"/>
      <c r="CMC73" s="1062"/>
      <c r="CMD73" s="1063"/>
      <c r="CME73" s="1063"/>
      <c r="CMF73" s="1063"/>
      <c r="CMG73" s="1063"/>
      <c r="CMH73" s="1063"/>
      <c r="CMI73" s="527"/>
      <c r="CMJ73" s="1062"/>
      <c r="CMK73" s="1063"/>
      <c r="CML73" s="1063"/>
      <c r="CMM73" s="1063"/>
      <c r="CMN73" s="1063"/>
      <c r="CMO73" s="1063"/>
      <c r="CMP73" s="527"/>
      <c r="CMQ73" s="1062"/>
      <c r="CMR73" s="1063"/>
      <c r="CMS73" s="1063"/>
      <c r="CMT73" s="1063"/>
      <c r="CMU73" s="1063"/>
      <c r="CMV73" s="1063"/>
      <c r="CMW73" s="527"/>
      <c r="CMX73" s="1062"/>
      <c r="CMY73" s="1063"/>
      <c r="CMZ73" s="1063"/>
      <c r="CNA73" s="1063"/>
      <c r="CNB73" s="1063"/>
      <c r="CNC73" s="1063"/>
      <c r="CND73" s="527"/>
      <c r="CNE73" s="1062"/>
      <c r="CNF73" s="1063"/>
      <c r="CNG73" s="1063"/>
      <c r="CNH73" s="1063"/>
      <c r="CNI73" s="1063"/>
      <c r="CNJ73" s="1063"/>
      <c r="CNK73" s="527"/>
      <c r="CNL73" s="1062"/>
      <c r="CNM73" s="1063"/>
      <c r="CNN73" s="1063"/>
      <c r="CNO73" s="1063"/>
      <c r="CNP73" s="1063"/>
      <c r="CNQ73" s="1063"/>
      <c r="CNR73" s="527"/>
      <c r="CNS73" s="1062"/>
      <c r="CNT73" s="1063"/>
      <c r="CNU73" s="1063"/>
      <c r="CNV73" s="1063"/>
      <c r="CNW73" s="1063"/>
      <c r="CNX73" s="1063"/>
      <c r="CNY73" s="527"/>
      <c r="CNZ73" s="1062"/>
      <c r="COA73" s="1063"/>
      <c r="COB73" s="1063"/>
      <c r="COC73" s="1063"/>
      <c r="COD73" s="1063"/>
      <c r="COE73" s="1063"/>
      <c r="COF73" s="527"/>
      <c r="COG73" s="1062"/>
      <c r="COH73" s="1063"/>
      <c r="COI73" s="1063"/>
      <c r="COJ73" s="1063"/>
      <c r="COK73" s="1063"/>
      <c r="COL73" s="1063"/>
      <c r="COM73" s="527"/>
      <c r="CON73" s="1062"/>
      <c r="COO73" s="1063"/>
      <c r="COP73" s="1063"/>
      <c r="COQ73" s="1063"/>
      <c r="COR73" s="1063"/>
      <c r="COS73" s="1063"/>
      <c r="COT73" s="527"/>
      <c r="COU73" s="1062"/>
      <c r="COV73" s="1063"/>
      <c r="COW73" s="1063"/>
      <c r="COX73" s="1063"/>
      <c r="COY73" s="1063"/>
      <c r="COZ73" s="1063"/>
      <c r="CPA73" s="527"/>
      <c r="CPB73" s="1062"/>
      <c r="CPC73" s="1063"/>
      <c r="CPD73" s="1063"/>
      <c r="CPE73" s="1063"/>
      <c r="CPF73" s="1063"/>
      <c r="CPG73" s="1063"/>
      <c r="CPH73" s="527"/>
      <c r="CPI73" s="1062"/>
      <c r="CPJ73" s="1063"/>
      <c r="CPK73" s="1063"/>
      <c r="CPL73" s="1063"/>
      <c r="CPM73" s="1063"/>
      <c r="CPN73" s="1063"/>
      <c r="CPO73" s="527"/>
      <c r="CPP73" s="1062"/>
      <c r="CPQ73" s="1063"/>
      <c r="CPR73" s="1063"/>
      <c r="CPS73" s="1063"/>
      <c r="CPT73" s="1063"/>
      <c r="CPU73" s="1063"/>
      <c r="CPV73" s="527"/>
      <c r="CPW73" s="1062"/>
      <c r="CPX73" s="1063"/>
      <c r="CPY73" s="1063"/>
      <c r="CPZ73" s="1063"/>
      <c r="CQA73" s="1063"/>
      <c r="CQB73" s="1063"/>
      <c r="CQC73" s="527"/>
      <c r="CQD73" s="1062"/>
      <c r="CQE73" s="1063"/>
      <c r="CQF73" s="1063"/>
      <c r="CQG73" s="1063"/>
      <c r="CQH73" s="1063"/>
      <c r="CQI73" s="1063"/>
      <c r="CQJ73" s="527"/>
      <c r="CQK73" s="1062"/>
      <c r="CQL73" s="1063"/>
      <c r="CQM73" s="1063"/>
      <c r="CQN73" s="1063"/>
      <c r="CQO73" s="1063"/>
      <c r="CQP73" s="1063"/>
      <c r="CQQ73" s="527"/>
      <c r="CQR73" s="1062"/>
      <c r="CQS73" s="1063"/>
      <c r="CQT73" s="1063"/>
      <c r="CQU73" s="1063"/>
      <c r="CQV73" s="1063"/>
      <c r="CQW73" s="1063"/>
      <c r="CQX73" s="527"/>
      <c r="CQY73" s="1062"/>
      <c r="CQZ73" s="1063"/>
      <c r="CRA73" s="1063"/>
      <c r="CRB73" s="1063"/>
      <c r="CRC73" s="1063"/>
      <c r="CRD73" s="1063"/>
      <c r="CRE73" s="527"/>
      <c r="CRF73" s="1062"/>
      <c r="CRG73" s="1063"/>
      <c r="CRH73" s="1063"/>
      <c r="CRI73" s="1063"/>
      <c r="CRJ73" s="1063"/>
      <c r="CRK73" s="1063"/>
      <c r="CRL73" s="527"/>
      <c r="CRM73" s="1062"/>
      <c r="CRN73" s="1063"/>
      <c r="CRO73" s="1063"/>
      <c r="CRP73" s="1063"/>
      <c r="CRQ73" s="1063"/>
      <c r="CRR73" s="1063"/>
      <c r="CRS73" s="527"/>
      <c r="CRT73" s="1062"/>
      <c r="CRU73" s="1063"/>
      <c r="CRV73" s="1063"/>
      <c r="CRW73" s="1063"/>
      <c r="CRX73" s="1063"/>
      <c r="CRY73" s="1063"/>
      <c r="CRZ73" s="527"/>
      <c r="CSA73" s="1062"/>
      <c r="CSB73" s="1063"/>
      <c r="CSC73" s="1063"/>
      <c r="CSD73" s="1063"/>
      <c r="CSE73" s="1063"/>
      <c r="CSF73" s="1063"/>
      <c r="CSG73" s="527"/>
      <c r="CSH73" s="1062"/>
      <c r="CSI73" s="1063"/>
      <c r="CSJ73" s="1063"/>
      <c r="CSK73" s="1063"/>
      <c r="CSL73" s="1063"/>
      <c r="CSM73" s="1063"/>
      <c r="CSN73" s="527"/>
      <c r="CSO73" s="1062"/>
      <c r="CSP73" s="1063"/>
      <c r="CSQ73" s="1063"/>
      <c r="CSR73" s="1063"/>
      <c r="CSS73" s="1063"/>
      <c r="CST73" s="1063"/>
      <c r="CSU73" s="527"/>
      <c r="CSV73" s="1062"/>
      <c r="CSW73" s="1063"/>
      <c r="CSX73" s="1063"/>
      <c r="CSY73" s="1063"/>
      <c r="CSZ73" s="1063"/>
      <c r="CTA73" s="1063"/>
      <c r="CTB73" s="527"/>
      <c r="CTC73" s="1062"/>
      <c r="CTD73" s="1063"/>
      <c r="CTE73" s="1063"/>
      <c r="CTF73" s="1063"/>
      <c r="CTG73" s="1063"/>
      <c r="CTH73" s="1063"/>
      <c r="CTI73" s="527"/>
      <c r="CTJ73" s="1062"/>
      <c r="CTK73" s="1063"/>
      <c r="CTL73" s="1063"/>
      <c r="CTM73" s="1063"/>
      <c r="CTN73" s="1063"/>
      <c r="CTO73" s="1063"/>
      <c r="CTP73" s="527"/>
      <c r="CTQ73" s="1062"/>
      <c r="CTR73" s="1063"/>
      <c r="CTS73" s="1063"/>
      <c r="CTT73" s="1063"/>
      <c r="CTU73" s="1063"/>
      <c r="CTV73" s="1063"/>
      <c r="CTW73" s="527"/>
      <c r="CTX73" s="1062"/>
      <c r="CTY73" s="1063"/>
      <c r="CTZ73" s="1063"/>
      <c r="CUA73" s="1063"/>
      <c r="CUB73" s="1063"/>
      <c r="CUC73" s="1063"/>
      <c r="CUD73" s="527"/>
      <c r="CUE73" s="1062"/>
      <c r="CUF73" s="1063"/>
      <c r="CUG73" s="1063"/>
      <c r="CUH73" s="1063"/>
      <c r="CUI73" s="1063"/>
      <c r="CUJ73" s="1063"/>
      <c r="CUK73" s="527"/>
      <c r="CUL73" s="1062"/>
      <c r="CUM73" s="1063"/>
      <c r="CUN73" s="1063"/>
      <c r="CUO73" s="1063"/>
      <c r="CUP73" s="1063"/>
      <c r="CUQ73" s="1063"/>
      <c r="CUR73" s="527"/>
      <c r="CUS73" s="1062"/>
      <c r="CUT73" s="1063"/>
      <c r="CUU73" s="1063"/>
      <c r="CUV73" s="1063"/>
      <c r="CUW73" s="1063"/>
      <c r="CUX73" s="1063"/>
      <c r="CUY73" s="527"/>
      <c r="CUZ73" s="1062"/>
      <c r="CVA73" s="1063"/>
      <c r="CVB73" s="1063"/>
      <c r="CVC73" s="1063"/>
      <c r="CVD73" s="1063"/>
      <c r="CVE73" s="1063"/>
      <c r="CVF73" s="527"/>
      <c r="CVG73" s="1062"/>
      <c r="CVH73" s="1063"/>
      <c r="CVI73" s="1063"/>
      <c r="CVJ73" s="1063"/>
      <c r="CVK73" s="1063"/>
      <c r="CVL73" s="1063"/>
      <c r="CVM73" s="527"/>
      <c r="CVN73" s="1062"/>
      <c r="CVO73" s="1063"/>
      <c r="CVP73" s="1063"/>
      <c r="CVQ73" s="1063"/>
      <c r="CVR73" s="1063"/>
      <c r="CVS73" s="1063"/>
      <c r="CVT73" s="527"/>
      <c r="CVU73" s="1062"/>
      <c r="CVV73" s="1063"/>
      <c r="CVW73" s="1063"/>
      <c r="CVX73" s="1063"/>
      <c r="CVY73" s="1063"/>
      <c r="CVZ73" s="1063"/>
      <c r="CWA73" s="527"/>
      <c r="CWB73" s="1062"/>
      <c r="CWC73" s="1063"/>
      <c r="CWD73" s="1063"/>
      <c r="CWE73" s="1063"/>
      <c r="CWF73" s="1063"/>
      <c r="CWG73" s="1063"/>
      <c r="CWH73" s="527"/>
      <c r="CWI73" s="1062"/>
      <c r="CWJ73" s="1063"/>
      <c r="CWK73" s="1063"/>
      <c r="CWL73" s="1063"/>
      <c r="CWM73" s="1063"/>
      <c r="CWN73" s="1063"/>
      <c r="CWO73" s="527"/>
      <c r="CWP73" s="1062"/>
      <c r="CWQ73" s="1063"/>
      <c r="CWR73" s="1063"/>
      <c r="CWS73" s="1063"/>
      <c r="CWT73" s="1063"/>
      <c r="CWU73" s="1063"/>
      <c r="CWV73" s="527"/>
      <c r="CWW73" s="1062"/>
      <c r="CWX73" s="1063"/>
      <c r="CWY73" s="1063"/>
      <c r="CWZ73" s="1063"/>
      <c r="CXA73" s="1063"/>
      <c r="CXB73" s="1063"/>
      <c r="CXC73" s="527"/>
      <c r="CXD73" s="1062"/>
      <c r="CXE73" s="1063"/>
      <c r="CXF73" s="1063"/>
      <c r="CXG73" s="1063"/>
      <c r="CXH73" s="1063"/>
      <c r="CXI73" s="1063"/>
      <c r="CXJ73" s="527"/>
      <c r="CXK73" s="1062"/>
      <c r="CXL73" s="1063"/>
      <c r="CXM73" s="1063"/>
      <c r="CXN73" s="1063"/>
      <c r="CXO73" s="1063"/>
      <c r="CXP73" s="1063"/>
      <c r="CXQ73" s="527"/>
      <c r="CXR73" s="1062"/>
      <c r="CXS73" s="1063"/>
      <c r="CXT73" s="1063"/>
      <c r="CXU73" s="1063"/>
      <c r="CXV73" s="1063"/>
      <c r="CXW73" s="1063"/>
      <c r="CXX73" s="527"/>
      <c r="CXY73" s="1062"/>
      <c r="CXZ73" s="1063"/>
      <c r="CYA73" s="1063"/>
      <c r="CYB73" s="1063"/>
      <c r="CYC73" s="1063"/>
      <c r="CYD73" s="1063"/>
      <c r="CYE73" s="527"/>
      <c r="CYF73" s="1062"/>
      <c r="CYG73" s="1063"/>
      <c r="CYH73" s="1063"/>
      <c r="CYI73" s="1063"/>
      <c r="CYJ73" s="1063"/>
      <c r="CYK73" s="1063"/>
      <c r="CYL73" s="527"/>
      <c r="CYM73" s="1062"/>
      <c r="CYN73" s="1063"/>
      <c r="CYO73" s="1063"/>
      <c r="CYP73" s="1063"/>
      <c r="CYQ73" s="1063"/>
      <c r="CYR73" s="1063"/>
      <c r="CYS73" s="527"/>
      <c r="CYT73" s="1062"/>
      <c r="CYU73" s="1063"/>
      <c r="CYV73" s="1063"/>
      <c r="CYW73" s="1063"/>
      <c r="CYX73" s="1063"/>
      <c r="CYY73" s="1063"/>
      <c r="CYZ73" s="527"/>
      <c r="CZA73" s="1062"/>
      <c r="CZB73" s="1063"/>
      <c r="CZC73" s="1063"/>
      <c r="CZD73" s="1063"/>
      <c r="CZE73" s="1063"/>
      <c r="CZF73" s="1063"/>
      <c r="CZG73" s="527"/>
      <c r="CZH73" s="1062"/>
      <c r="CZI73" s="1063"/>
      <c r="CZJ73" s="1063"/>
      <c r="CZK73" s="1063"/>
      <c r="CZL73" s="1063"/>
      <c r="CZM73" s="1063"/>
      <c r="CZN73" s="527"/>
      <c r="CZO73" s="1062"/>
      <c r="CZP73" s="1063"/>
      <c r="CZQ73" s="1063"/>
      <c r="CZR73" s="1063"/>
      <c r="CZS73" s="1063"/>
      <c r="CZT73" s="1063"/>
      <c r="CZU73" s="527"/>
      <c r="CZV73" s="1062"/>
      <c r="CZW73" s="1063"/>
      <c r="CZX73" s="1063"/>
      <c r="CZY73" s="1063"/>
      <c r="CZZ73" s="1063"/>
      <c r="DAA73" s="1063"/>
      <c r="DAB73" s="527"/>
      <c r="DAC73" s="1062"/>
      <c r="DAD73" s="1063"/>
      <c r="DAE73" s="1063"/>
      <c r="DAF73" s="1063"/>
      <c r="DAG73" s="1063"/>
      <c r="DAH73" s="1063"/>
      <c r="DAI73" s="527"/>
      <c r="DAJ73" s="1062"/>
      <c r="DAK73" s="1063"/>
      <c r="DAL73" s="1063"/>
      <c r="DAM73" s="1063"/>
      <c r="DAN73" s="1063"/>
      <c r="DAO73" s="1063"/>
      <c r="DAP73" s="527"/>
      <c r="DAQ73" s="1062"/>
      <c r="DAR73" s="1063"/>
      <c r="DAS73" s="1063"/>
      <c r="DAT73" s="1063"/>
      <c r="DAU73" s="1063"/>
      <c r="DAV73" s="1063"/>
      <c r="DAW73" s="527"/>
      <c r="DAX73" s="1062"/>
      <c r="DAY73" s="1063"/>
      <c r="DAZ73" s="1063"/>
      <c r="DBA73" s="1063"/>
      <c r="DBB73" s="1063"/>
      <c r="DBC73" s="1063"/>
      <c r="DBD73" s="527"/>
      <c r="DBE73" s="1062"/>
      <c r="DBF73" s="1063"/>
      <c r="DBG73" s="1063"/>
      <c r="DBH73" s="1063"/>
      <c r="DBI73" s="1063"/>
      <c r="DBJ73" s="1063"/>
      <c r="DBK73" s="527"/>
      <c r="DBL73" s="1062"/>
      <c r="DBM73" s="1063"/>
      <c r="DBN73" s="1063"/>
      <c r="DBO73" s="1063"/>
      <c r="DBP73" s="1063"/>
      <c r="DBQ73" s="1063"/>
      <c r="DBR73" s="527"/>
      <c r="DBS73" s="1062"/>
      <c r="DBT73" s="1063"/>
      <c r="DBU73" s="1063"/>
      <c r="DBV73" s="1063"/>
      <c r="DBW73" s="1063"/>
      <c r="DBX73" s="1063"/>
      <c r="DBY73" s="527"/>
      <c r="DBZ73" s="1062"/>
      <c r="DCA73" s="1063"/>
      <c r="DCB73" s="1063"/>
      <c r="DCC73" s="1063"/>
      <c r="DCD73" s="1063"/>
      <c r="DCE73" s="1063"/>
      <c r="DCF73" s="527"/>
      <c r="DCG73" s="1062"/>
      <c r="DCH73" s="1063"/>
      <c r="DCI73" s="1063"/>
      <c r="DCJ73" s="1063"/>
      <c r="DCK73" s="1063"/>
      <c r="DCL73" s="1063"/>
      <c r="DCM73" s="527"/>
      <c r="DCN73" s="1062"/>
      <c r="DCO73" s="1063"/>
      <c r="DCP73" s="1063"/>
      <c r="DCQ73" s="1063"/>
      <c r="DCR73" s="1063"/>
      <c r="DCS73" s="1063"/>
      <c r="DCT73" s="527"/>
      <c r="DCU73" s="1062"/>
      <c r="DCV73" s="1063"/>
      <c r="DCW73" s="1063"/>
      <c r="DCX73" s="1063"/>
      <c r="DCY73" s="1063"/>
      <c r="DCZ73" s="1063"/>
      <c r="DDA73" s="527"/>
      <c r="DDB73" s="1062"/>
      <c r="DDC73" s="1063"/>
      <c r="DDD73" s="1063"/>
      <c r="DDE73" s="1063"/>
      <c r="DDF73" s="1063"/>
      <c r="DDG73" s="1063"/>
      <c r="DDH73" s="527"/>
      <c r="DDI73" s="1062"/>
      <c r="DDJ73" s="1063"/>
      <c r="DDK73" s="1063"/>
      <c r="DDL73" s="1063"/>
      <c r="DDM73" s="1063"/>
      <c r="DDN73" s="1063"/>
      <c r="DDO73" s="527"/>
      <c r="DDP73" s="1062"/>
      <c r="DDQ73" s="1063"/>
      <c r="DDR73" s="1063"/>
      <c r="DDS73" s="1063"/>
      <c r="DDT73" s="1063"/>
      <c r="DDU73" s="1063"/>
      <c r="DDV73" s="527"/>
      <c r="DDW73" s="1062"/>
      <c r="DDX73" s="1063"/>
      <c r="DDY73" s="1063"/>
      <c r="DDZ73" s="1063"/>
      <c r="DEA73" s="1063"/>
      <c r="DEB73" s="1063"/>
      <c r="DEC73" s="527"/>
      <c r="DED73" s="1062"/>
      <c r="DEE73" s="1063"/>
      <c r="DEF73" s="1063"/>
      <c r="DEG73" s="1063"/>
      <c r="DEH73" s="1063"/>
      <c r="DEI73" s="1063"/>
      <c r="DEJ73" s="527"/>
      <c r="DEK73" s="1062"/>
      <c r="DEL73" s="1063"/>
      <c r="DEM73" s="1063"/>
      <c r="DEN73" s="1063"/>
      <c r="DEO73" s="1063"/>
      <c r="DEP73" s="1063"/>
      <c r="DEQ73" s="527"/>
      <c r="DER73" s="1062"/>
      <c r="DES73" s="1063"/>
      <c r="DET73" s="1063"/>
      <c r="DEU73" s="1063"/>
      <c r="DEV73" s="1063"/>
      <c r="DEW73" s="1063"/>
      <c r="DEX73" s="527"/>
      <c r="DEY73" s="1062"/>
      <c r="DEZ73" s="1063"/>
      <c r="DFA73" s="1063"/>
      <c r="DFB73" s="1063"/>
      <c r="DFC73" s="1063"/>
      <c r="DFD73" s="1063"/>
      <c r="DFE73" s="527"/>
      <c r="DFF73" s="1062"/>
      <c r="DFG73" s="1063"/>
      <c r="DFH73" s="1063"/>
      <c r="DFI73" s="1063"/>
      <c r="DFJ73" s="1063"/>
      <c r="DFK73" s="1063"/>
      <c r="DFL73" s="527"/>
      <c r="DFM73" s="1062"/>
      <c r="DFN73" s="1063"/>
      <c r="DFO73" s="1063"/>
      <c r="DFP73" s="1063"/>
      <c r="DFQ73" s="1063"/>
      <c r="DFR73" s="1063"/>
      <c r="DFS73" s="527"/>
      <c r="DFT73" s="1062"/>
      <c r="DFU73" s="1063"/>
      <c r="DFV73" s="1063"/>
      <c r="DFW73" s="1063"/>
      <c r="DFX73" s="1063"/>
      <c r="DFY73" s="1063"/>
      <c r="DFZ73" s="527"/>
      <c r="DGA73" s="1062"/>
      <c r="DGB73" s="1063"/>
      <c r="DGC73" s="1063"/>
      <c r="DGD73" s="1063"/>
      <c r="DGE73" s="1063"/>
      <c r="DGF73" s="1063"/>
      <c r="DGG73" s="527"/>
      <c r="DGH73" s="1062"/>
      <c r="DGI73" s="1063"/>
      <c r="DGJ73" s="1063"/>
      <c r="DGK73" s="1063"/>
      <c r="DGL73" s="1063"/>
      <c r="DGM73" s="1063"/>
      <c r="DGN73" s="527"/>
      <c r="DGO73" s="1062"/>
      <c r="DGP73" s="1063"/>
      <c r="DGQ73" s="1063"/>
      <c r="DGR73" s="1063"/>
      <c r="DGS73" s="1063"/>
      <c r="DGT73" s="1063"/>
      <c r="DGU73" s="527"/>
      <c r="DGV73" s="1062"/>
      <c r="DGW73" s="1063"/>
      <c r="DGX73" s="1063"/>
      <c r="DGY73" s="1063"/>
      <c r="DGZ73" s="1063"/>
      <c r="DHA73" s="1063"/>
      <c r="DHB73" s="527"/>
      <c r="DHC73" s="1062"/>
      <c r="DHD73" s="1063"/>
      <c r="DHE73" s="1063"/>
      <c r="DHF73" s="1063"/>
      <c r="DHG73" s="1063"/>
      <c r="DHH73" s="1063"/>
      <c r="DHI73" s="527"/>
      <c r="DHJ73" s="1062"/>
      <c r="DHK73" s="1063"/>
      <c r="DHL73" s="1063"/>
      <c r="DHM73" s="1063"/>
      <c r="DHN73" s="1063"/>
      <c r="DHO73" s="1063"/>
      <c r="DHP73" s="527"/>
      <c r="DHQ73" s="1062"/>
      <c r="DHR73" s="1063"/>
      <c r="DHS73" s="1063"/>
      <c r="DHT73" s="1063"/>
      <c r="DHU73" s="1063"/>
      <c r="DHV73" s="1063"/>
      <c r="DHW73" s="527"/>
      <c r="DHX73" s="1062"/>
      <c r="DHY73" s="1063"/>
      <c r="DHZ73" s="1063"/>
      <c r="DIA73" s="1063"/>
      <c r="DIB73" s="1063"/>
      <c r="DIC73" s="1063"/>
      <c r="DID73" s="527"/>
      <c r="DIE73" s="1062"/>
      <c r="DIF73" s="1063"/>
      <c r="DIG73" s="1063"/>
      <c r="DIH73" s="1063"/>
      <c r="DII73" s="1063"/>
      <c r="DIJ73" s="1063"/>
      <c r="DIK73" s="527"/>
      <c r="DIL73" s="1062"/>
      <c r="DIM73" s="1063"/>
      <c r="DIN73" s="1063"/>
      <c r="DIO73" s="1063"/>
      <c r="DIP73" s="1063"/>
      <c r="DIQ73" s="1063"/>
      <c r="DIR73" s="527"/>
      <c r="DIS73" s="1062"/>
      <c r="DIT73" s="1063"/>
      <c r="DIU73" s="1063"/>
      <c r="DIV73" s="1063"/>
      <c r="DIW73" s="1063"/>
      <c r="DIX73" s="1063"/>
      <c r="DIY73" s="527"/>
      <c r="DIZ73" s="1062"/>
      <c r="DJA73" s="1063"/>
      <c r="DJB73" s="1063"/>
      <c r="DJC73" s="1063"/>
      <c r="DJD73" s="1063"/>
      <c r="DJE73" s="1063"/>
      <c r="DJF73" s="527"/>
      <c r="DJG73" s="1062"/>
      <c r="DJH73" s="1063"/>
      <c r="DJI73" s="1063"/>
      <c r="DJJ73" s="1063"/>
      <c r="DJK73" s="1063"/>
      <c r="DJL73" s="1063"/>
      <c r="DJM73" s="527"/>
      <c r="DJN73" s="1062"/>
      <c r="DJO73" s="1063"/>
      <c r="DJP73" s="1063"/>
      <c r="DJQ73" s="1063"/>
      <c r="DJR73" s="1063"/>
      <c r="DJS73" s="1063"/>
      <c r="DJT73" s="527"/>
      <c r="DJU73" s="1062"/>
      <c r="DJV73" s="1063"/>
      <c r="DJW73" s="1063"/>
      <c r="DJX73" s="1063"/>
      <c r="DJY73" s="1063"/>
      <c r="DJZ73" s="1063"/>
      <c r="DKA73" s="527"/>
      <c r="DKB73" s="1062"/>
      <c r="DKC73" s="1063"/>
      <c r="DKD73" s="1063"/>
      <c r="DKE73" s="1063"/>
      <c r="DKF73" s="1063"/>
      <c r="DKG73" s="1063"/>
      <c r="DKH73" s="527"/>
      <c r="DKI73" s="1062"/>
      <c r="DKJ73" s="1063"/>
      <c r="DKK73" s="1063"/>
      <c r="DKL73" s="1063"/>
      <c r="DKM73" s="1063"/>
      <c r="DKN73" s="1063"/>
      <c r="DKO73" s="527"/>
      <c r="DKP73" s="1062"/>
      <c r="DKQ73" s="1063"/>
      <c r="DKR73" s="1063"/>
      <c r="DKS73" s="1063"/>
      <c r="DKT73" s="1063"/>
      <c r="DKU73" s="1063"/>
      <c r="DKV73" s="527"/>
      <c r="DKW73" s="1062"/>
      <c r="DKX73" s="1063"/>
      <c r="DKY73" s="1063"/>
      <c r="DKZ73" s="1063"/>
      <c r="DLA73" s="1063"/>
      <c r="DLB73" s="1063"/>
      <c r="DLC73" s="527"/>
      <c r="DLD73" s="1062"/>
      <c r="DLE73" s="1063"/>
      <c r="DLF73" s="1063"/>
      <c r="DLG73" s="1063"/>
      <c r="DLH73" s="1063"/>
      <c r="DLI73" s="1063"/>
      <c r="DLJ73" s="527"/>
      <c r="DLK73" s="1062"/>
      <c r="DLL73" s="1063"/>
      <c r="DLM73" s="1063"/>
      <c r="DLN73" s="1063"/>
      <c r="DLO73" s="1063"/>
      <c r="DLP73" s="1063"/>
      <c r="DLQ73" s="527"/>
      <c r="DLR73" s="1062"/>
      <c r="DLS73" s="1063"/>
      <c r="DLT73" s="1063"/>
      <c r="DLU73" s="1063"/>
      <c r="DLV73" s="1063"/>
      <c r="DLW73" s="1063"/>
      <c r="DLX73" s="527"/>
      <c r="DLY73" s="1062"/>
      <c r="DLZ73" s="1063"/>
      <c r="DMA73" s="1063"/>
      <c r="DMB73" s="1063"/>
      <c r="DMC73" s="1063"/>
      <c r="DMD73" s="1063"/>
      <c r="DME73" s="527"/>
      <c r="DMF73" s="1062"/>
      <c r="DMG73" s="1063"/>
      <c r="DMH73" s="1063"/>
      <c r="DMI73" s="1063"/>
      <c r="DMJ73" s="1063"/>
      <c r="DMK73" s="1063"/>
      <c r="DML73" s="527"/>
      <c r="DMM73" s="1062"/>
      <c r="DMN73" s="1063"/>
      <c r="DMO73" s="1063"/>
      <c r="DMP73" s="1063"/>
      <c r="DMQ73" s="1063"/>
      <c r="DMR73" s="1063"/>
      <c r="DMS73" s="527"/>
      <c r="DMT73" s="1062"/>
      <c r="DMU73" s="1063"/>
      <c r="DMV73" s="1063"/>
      <c r="DMW73" s="1063"/>
      <c r="DMX73" s="1063"/>
      <c r="DMY73" s="1063"/>
      <c r="DMZ73" s="527"/>
      <c r="DNA73" s="1062"/>
      <c r="DNB73" s="1063"/>
      <c r="DNC73" s="1063"/>
      <c r="DND73" s="1063"/>
      <c r="DNE73" s="1063"/>
      <c r="DNF73" s="1063"/>
      <c r="DNG73" s="527"/>
      <c r="DNH73" s="1062"/>
      <c r="DNI73" s="1063"/>
      <c r="DNJ73" s="1063"/>
      <c r="DNK73" s="1063"/>
      <c r="DNL73" s="1063"/>
      <c r="DNM73" s="1063"/>
      <c r="DNN73" s="527"/>
      <c r="DNO73" s="1062"/>
      <c r="DNP73" s="1063"/>
      <c r="DNQ73" s="1063"/>
      <c r="DNR73" s="1063"/>
      <c r="DNS73" s="1063"/>
      <c r="DNT73" s="1063"/>
      <c r="DNU73" s="527"/>
      <c r="DNV73" s="1062"/>
      <c r="DNW73" s="1063"/>
      <c r="DNX73" s="1063"/>
      <c r="DNY73" s="1063"/>
      <c r="DNZ73" s="1063"/>
      <c r="DOA73" s="1063"/>
      <c r="DOB73" s="527"/>
      <c r="DOC73" s="1062"/>
      <c r="DOD73" s="1063"/>
      <c r="DOE73" s="1063"/>
      <c r="DOF73" s="1063"/>
      <c r="DOG73" s="1063"/>
      <c r="DOH73" s="1063"/>
      <c r="DOI73" s="527"/>
      <c r="DOJ73" s="1062"/>
      <c r="DOK73" s="1063"/>
      <c r="DOL73" s="1063"/>
      <c r="DOM73" s="1063"/>
      <c r="DON73" s="1063"/>
      <c r="DOO73" s="1063"/>
      <c r="DOP73" s="527"/>
      <c r="DOQ73" s="1062"/>
      <c r="DOR73" s="1063"/>
      <c r="DOS73" s="1063"/>
      <c r="DOT73" s="1063"/>
      <c r="DOU73" s="1063"/>
      <c r="DOV73" s="1063"/>
      <c r="DOW73" s="527"/>
      <c r="DOX73" s="1062"/>
      <c r="DOY73" s="1063"/>
      <c r="DOZ73" s="1063"/>
      <c r="DPA73" s="1063"/>
      <c r="DPB73" s="1063"/>
      <c r="DPC73" s="1063"/>
      <c r="DPD73" s="527"/>
      <c r="DPE73" s="1062"/>
      <c r="DPF73" s="1063"/>
      <c r="DPG73" s="1063"/>
      <c r="DPH73" s="1063"/>
      <c r="DPI73" s="1063"/>
      <c r="DPJ73" s="1063"/>
      <c r="DPK73" s="527"/>
      <c r="DPL73" s="1062"/>
      <c r="DPM73" s="1063"/>
      <c r="DPN73" s="1063"/>
      <c r="DPO73" s="1063"/>
      <c r="DPP73" s="1063"/>
      <c r="DPQ73" s="1063"/>
      <c r="DPR73" s="527"/>
      <c r="DPS73" s="1062"/>
      <c r="DPT73" s="1063"/>
      <c r="DPU73" s="1063"/>
      <c r="DPV73" s="1063"/>
      <c r="DPW73" s="1063"/>
      <c r="DPX73" s="1063"/>
      <c r="DPY73" s="527"/>
      <c r="DPZ73" s="1062"/>
      <c r="DQA73" s="1063"/>
      <c r="DQB73" s="1063"/>
      <c r="DQC73" s="1063"/>
      <c r="DQD73" s="1063"/>
      <c r="DQE73" s="1063"/>
      <c r="DQF73" s="527"/>
      <c r="DQG73" s="1062"/>
      <c r="DQH73" s="1063"/>
      <c r="DQI73" s="1063"/>
      <c r="DQJ73" s="1063"/>
      <c r="DQK73" s="1063"/>
      <c r="DQL73" s="1063"/>
      <c r="DQM73" s="527"/>
      <c r="DQN73" s="1062"/>
      <c r="DQO73" s="1063"/>
      <c r="DQP73" s="1063"/>
      <c r="DQQ73" s="1063"/>
      <c r="DQR73" s="1063"/>
      <c r="DQS73" s="1063"/>
      <c r="DQT73" s="527"/>
      <c r="DQU73" s="1062"/>
      <c r="DQV73" s="1063"/>
      <c r="DQW73" s="1063"/>
      <c r="DQX73" s="1063"/>
      <c r="DQY73" s="1063"/>
      <c r="DQZ73" s="1063"/>
      <c r="DRA73" s="527"/>
      <c r="DRB73" s="1062"/>
      <c r="DRC73" s="1063"/>
      <c r="DRD73" s="1063"/>
      <c r="DRE73" s="1063"/>
      <c r="DRF73" s="1063"/>
      <c r="DRG73" s="1063"/>
      <c r="DRH73" s="527"/>
      <c r="DRI73" s="1062"/>
      <c r="DRJ73" s="1063"/>
      <c r="DRK73" s="1063"/>
      <c r="DRL73" s="1063"/>
      <c r="DRM73" s="1063"/>
      <c r="DRN73" s="1063"/>
      <c r="DRO73" s="527"/>
      <c r="DRP73" s="1062"/>
      <c r="DRQ73" s="1063"/>
      <c r="DRR73" s="1063"/>
      <c r="DRS73" s="1063"/>
      <c r="DRT73" s="1063"/>
      <c r="DRU73" s="1063"/>
      <c r="DRV73" s="527"/>
      <c r="DRW73" s="1062"/>
      <c r="DRX73" s="1063"/>
      <c r="DRY73" s="1063"/>
      <c r="DRZ73" s="1063"/>
      <c r="DSA73" s="1063"/>
      <c r="DSB73" s="1063"/>
      <c r="DSC73" s="527"/>
      <c r="DSD73" s="1062"/>
      <c r="DSE73" s="1063"/>
      <c r="DSF73" s="1063"/>
      <c r="DSG73" s="1063"/>
      <c r="DSH73" s="1063"/>
      <c r="DSI73" s="1063"/>
      <c r="DSJ73" s="527"/>
      <c r="DSK73" s="1062"/>
      <c r="DSL73" s="1063"/>
      <c r="DSM73" s="1063"/>
      <c r="DSN73" s="1063"/>
      <c r="DSO73" s="1063"/>
      <c r="DSP73" s="1063"/>
      <c r="DSQ73" s="527"/>
      <c r="DSR73" s="1062"/>
      <c r="DSS73" s="1063"/>
      <c r="DST73" s="1063"/>
      <c r="DSU73" s="1063"/>
      <c r="DSV73" s="1063"/>
      <c r="DSW73" s="1063"/>
      <c r="DSX73" s="527"/>
      <c r="DSY73" s="1062"/>
      <c r="DSZ73" s="1063"/>
      <c r="DTA73" s="1063"/>
      <c r="DTB73" s="1063"/>
      <c r="DTC73" s="1063"/>
      <c r="DTD73" s="1063"/>
      <c r="DTE73" s="527"/>
      <c r="DTF73" s="1062"/>
      <c r="DTG73" s="1063"/>
      <c r="DTH73" s="1063"/>
      <c r="DTI73" s="1063"/>
      <c r="DTJ73" s="1063"/>
      <c r="DTK73" s="1063"/>
      <c r="DTL73" s="527"/>
      <c r="DTM73" s="1062"/>
      <c r="DTN73" s="1063"/>
      <c r="DTO73" s="1063"/>
      <c r="DTP73" s="1063"/>
      <c r="DTQ73" s="1063"/>
      <c r="DTR73" s="1063"/>
      <c r="DTS73" s="527"/>
      <c r="DTT73" s="1062"/>
      <c r="DTU73" s="1063"/>
      <c r="DTV73" s="1063"/>
      <c r="DTW73" s="1063"/>
      <c r="DTX73" s="1063"/>
      <c r="DTY73" s="1063"/>
      <c r="DTZ73" s="527"/>
      <c r="DUA73" s="1062"/>
      <c r="DUB73" s="1063"/>
      <c r="DUC73" s="1063"/>
      <c r="DUD73" s="1063"/>
      <c r="DUE73" s="1063"/>
      <c r="DUF73" s="1063"/>
      <c r="DUG73" s="527"/>
      <c r="DUH73" s="1062"/>
      <c r="DUI73" s="1063"/>
      <c r="DUJ73" s="1063"/>
      <c r="DUK73" s="1063"/>
      <c r="DUL73" s="1063"/>
      <c r="DUM73" s="1063"/>
      <c r="DUN73" s="527"/>
      <c r="DUO73" s="1062"/>
      <c r="DUP73" s="1063"/>
      <c r="DUQ73" s="1063"/>
      <c r="DUR73" s="1063"/>
      <c r="DUS73" s="1063"/>
      <c r="DUT73" s="1063"/>
      <c r="DUU73" s="527"/>
      <c r="DUV73" s="1062"/>
      <c r="DUW73" s="1063"/>
      <c r="DUX73" s="1063"/>
      <c r="DUY73" s="1063"/>
      <c r="DUZ73" s="1063"/>
      <c r="DVA73" s="1063"/>
      <c r="DVB73" s="527"/>
      <c r="DVC73" s="1062"/>
      <c r="DVD73" s="1063"/>
      <c r="DVE73" s="1063"/>
      <c r="DVF73" s="1063"/>
      <c r="DVG73" s="1063"/>
      <c r="DVH73" s="1063"/>
      <c r="DVI73" s="527"/>
      <c r="DVJ73" s="1062"/>
      <c r="DVK73" s="1063"/>
      <c r="DVL73" s="1063"/>
      <c r="DVM73" s="1063"/>
      <c r="DVN73" s="1063"/>
      <c r="DVO73" s="1063"/>
      <c r="DVP73" s="527"/>
      <c r="DVQ73" s="1062"/>
      <c r="DVR73" s="1063"/>
      <c r="DVS73" s="1063"/>
      <c r="DVT73" s="1063"/>
      <c r="DVU73" s="1063"/>
      <c r="DVV73" s="1063"/>
      <c r="DVW73" s="527"/>
      <c r="DVX73" s="1062"/>
      <c r="DVY73" s="1063"/>
      <c r="DVZ73" s="1063"/>
      <c r="DWA73" s="1063"/>
      <c r="DWB73" s="1063"/>
      <c r="DWC73" s="1063"/>
      <c r="DWD73" s="527"/>
      <c r="DWE73" s="1062"/>
      <c r="DWF73" s="1063"/>
      <c r="DWG73" s="1063"/>
      <c r="DWH73" s="1063"/>
      <c r="DWI73" s="1063"/>
      <c r="DWJ73" s="1063"/>
      <c r="DWK73" s="527"/>
      <c r="DWL73" s="1062"/>
      <c r="DWM73" s="1063"/>
      <c r="DWN73" s="1063"/>
      <c r="DWO73" s="1063"/>
      <c r="DWP73" s="1063"/>
      <c r="DWQ73" s="1063"/>
      <c r="DWR73" s="527"/>
      <c r="DWS73" s="1062"/>
      <c r="DWT73" s="1063"/>
      <c r="DWU73" s="1063"/>
      <c r="DWV73" s="1063"/>
      <c r="DWW73" s="1063"/>
      <c r="DWX73" s="1063"/>
      <c r="DWY73" s="527"/>
      <c r="DWZ73" s="1062"/>
      <c r="DXA73" s="1063"/>
      <c r="DXB73" s="1063"/>
      <c r="DXC73" s="1063"/>
      <c r="DXD73" s="1063"/>
      <c r="DXE73" s="1063"/>
      <c r="DXF73" s="527"/>
      <c r="DXG73" s="1062"/>
      <c r="DXH73" s="1063"/>
      <c r="DXI73" s="1063"/>
      <c r="DXJ73" s="1063"/>
      <c r="DXK73" s="1063"/>
      <c r="DXL73" s="1063"/>
      <c r="DXM73" s="527"/>
      <c r="DXN73" s="1062"/>
      <c r="DXO73" s="1063"/>
      <c r="DXP73" s="1063"/>
      <c r="DXQ73" s="1063"/>
      <c r="DXR73" s="1063"/>
      <c r="DXS73" s="1063"/>
      <c r="DXT73" s="527"/>
      <c r="DXU73" s="1062"/>
      <c r="DXV73" s="1063"/>
      <c r="DXW73" s="1063"/>
      <c r="DXX73" s="1063"/>
      <c r="DXY73" s="1063"/>
      <c r="DXZ73" s="1063"/>
      <c r="DYA73" s="527"/>
      <c r="DYB73" s="1062"/>
      <c r="DYC73" s="1063"/>
      <c r="DYD73" s="1063"/>
      <c r="DYE73" s="1063"/>
      <c r="DYF73" s="1063"/>
      <c r="DYG73" s="1063"/>
      <c r="DYH73" s="527"/>
      <c r="DYI73" s="1062"/>
      <c r="DYJ73" s="1063"/>
      <c r="DYK73" s="1063"/>
      <c r="DYL73" s="1063"/>
      <c r="DYM73" s="1063"/>
      <c r="DYN73" s="1063"/>
      <c r="DYO73" s="527"/>
      <c r="DYP73" s="1062"/>
      <c r="DYQ73" s="1063"/>
      <c r="DYR73" s="1063"/>
      <c r="DYS73" s="1063"/>
      <c r="DYT73" s="1063"/>
      <c r="DYU73" s="1063"/>
      <c r="DYV73" s="527"/>
      <c r="DYW73" s="1062"/>
      <c r="DYX73" s="1063"/>
      <c r="DYY73" s="1063"/>
      <c r="DYZ73" s="1063"/>
      <c r="DZA73" s="1063"/>
      <c r="DZB73" s="1063"/>
      <c r="DZC73" s="527"/>
      <c r="DZD73" s="1062"/>
      <c r="DZE73" s="1063"/>
      <c r="DZF73" s="1063"/>
      <c r="DZG73" s="1063"/>
      <c r="DZH73" s="1063"/>
      <c r="DZI73" s="1063"/>
      <c r="DZJ73" s="527"/>
      <c r="DZK73" s="1062"/>
      <c r="DZL73" s="1063"/>
      <c r="DZM73" s="1063"/>
      <c r="DZN73" s="1063"/>
      <c r="DZO73" s="1063"/>
      <c r="DZP73" s="1063"/>
      <c r="DZQ73" s="527"/>
      <c r="DZR73" s="1062"/>
      <c r="DZS73" s="1063"/>
      <c r="DZT73" s="1063"/>
      <c r="DZU73" s="1063"/>
      <c r="DZV73" s="1063"/>
      <c r="DZW73" s="1063"/>
      <c r="DZX73" s="527"/>
      <c r="DZY73" s="1062"/>
      <c r="DZZ73" s="1063"/>
      <c r="EAA73" s="1063"/>
      <c r="EAB73" s="1063"/>
      <c r="EAC73" s="1063"/>
      <c r="EAD73" s="1063"/>
      <c r="EAE73" s="527"/>
      <c r="EAF73" s="1062"/>
      <c r="EAG73" s="1063"/>
      <c r="EAH73" s="1063"/>
      <c r="EAI73" s="1063"/>
      <c r="EAJ73" s="1063"/>
      <c r="EAK73" s="1063"/>
      <c r="EAL73" s="527"/>
      <c r="EAM73" s="1062"/>
      <c r="EAN73" s="1063"/>
      <c r="EAO73" s="1063"/>
      <c r="EAP73" s="1063"/>
      <c r="EAQ73" s="1063"/>
      <c r="EAR73" s="1063"/>
      <c r="EAS73" s="527"/>
      <c r="EAT73" s="1062"/>
      <c r="EAU73" s="1063"/>
      <c r="EAV73" s="1063"/>
      <c r="EAW73" s="1063"/>
      <c r="EAX73" s="1063"/>
      <c r="EAY73" s="1063"/>
      <c r="EAZ73" s="527"/>
      <c r="EBA73" s="1062"/>
      <c r="EBB73" s="1063"/>
      <c r="EBC73" s="1063"/>
      <c r="EBD73" s="1063"/>
      <c r="EBE73" s="1063"/>
      <c r="EBF73" s="1063"/>
      <c r="EBG73" s="527"/>
      <c r="EBH73" s="1062"/>
      <c r="EBI73" s="1063"/>
      <c r="EBJ73" s="1063"/>
      <c r="EBK73" s="1063"/>
      <c r="EBL73" s="1063"/>
      <c r="EBM73" s="1063"/>
      <c r="EBN73" s="527"/>
      <c r="EBO73" s="1062"/>
      <c r="EBP73" s="1063"/>
      <c r="EBQ73" s="1063"/>
      <c r="EBR73" s="1063"/>
      <c r="EBS73" s="1063"/>
      <c r="EBT73" s="1063"/>
      <c r="EBU73" s="527"/>
      <c r="EBV73" s="1062"/>
      <c r="EBW73" s="1063"/>
      <c r="EBX73" s="1063"/>
      <c r="EBY73" s="1063"/>
      <c r="EBZ73" s="1063"/>
      <c r="ECA73" s="1063"/>
      <c r="ECB73" s="527"/>
      <c r="ECC73" s="1062"/>
      <c r="ECD73" s="1063"/>
      <c r="ECE73" s="1063"/>
      <c r="ECF73" s="1063"/>
      <c r="ECG73" s="1063"/>
      <c r="ECH73" s="1063"/>
      <c r="ECI73" s="527"/>
      <c r="ECJ73" s="1062"/>
      <c r="ECK73" s="1063"/>
      <c r="ECL73" s="1063"/>
      <c r="ECM73" s="1063"/>
      <c r="ECN73" s="1063"/>
      <c r="ECO73" s="1063"/>
      <c r="ECP73" s="527"/>
      <c r="ECQ73" s="1062"/>
      <c r="ECR73" s="1063"/>
      <c r="ECS73" s="1063"/>
      <c r="ECT73" s="1063"/>
      <c r="ECU73" s="1063"/>
      <c r="ECV73" s="1063"/>
      <c r="ECW73" s="527"/>
      <c r="ECX73" s="1062"/>
      <c r="ECY73" s="1063"/>
      <c r="ECZ73" s="1063"/>
      <c r="EDA73" s="1063"/>
      <c r="EDB73" s="1063"/>
      <c r="EDC73" s="1063"/>
      <c r="EDD73" s="527"/>
      <c r="EDE73" s="1062"/>
      <c r="EDF73" s="1063"/>
      <c r="EDG73" s="1063"/>
      <c r="EDH73" s="1063"/>
      <c r="EDI73" s="1063"/>
      <c r="EDJ73" s="1063"/>
      <c r="EDK73" s="527"/>
      <c r="EDL73" s="1062"/>
      <c r="EDM73" s="1063"/>
      <c r="EDN73" s="1063"/>
      <c r="EDO73" s="1063"/>
      <c r="EDP73" s="1063"/>
      <c r="EDQ73" s="1063"/>
      <c r="EDR73" s="527"/>
      <c r="EDS73" s="1062"/>
      <c r="EDT73" s="1063"/>
      <c r="EDU73" s="1063"/>
      <c r="EDV73" s="1063"/>
      <c r="EDW73" s="1063"/>
      <c r="EDX73" s="1063"/>
      <c r="EDY73" s="527"/>
      <c r="EDZ73" s="1062"/>
      <c r="EEA73" s="1063"/>
      <c r="EEB73" s="1063"/>
      <c r="EEC73" s="1063"/>
      <c r="EED73" s="1063"/>
      <c r="EEE73" s="1063"/>
      <c r="EEF73" s="527"/>
      <c r="EEG73" s="1062"/>
      <c r="EEH73" s="1063"/>
      <c r="EEI73" s="1063"/>
      <c r="EEJ73" s="1063"/>
      <c r="EEK73" s="1063"/>
      <c r="EEL73" s="1063"/>
      <c r="EEM73" s="527"/>
      <c r="EEN73" s="1062"/>
      <c r="EEO73" s="1063"/>
      <c r="EEP73" s="1063"/>
      <c r="EEQ73" s="1063"/>
      <c r="EER73" s="1063"/>
      <c r="EES73" s="1063"/>
      <c r="EET73" s="527"/>
      <c r="EEU73" s="1062"/>
      <c r="EEV73" s="1063"/>
      <c r="EEW73" s="1063"/>
      <c r="EEX73" s="1063"/>
      <c r="EEY73" s="1063"/>
      <c r="EEZ73" s="1063"/>
      <c r="EFA73" s="527"/>
      <c r="EFB73" s="1062"/>
      <c r="EFC73" s="1063"/>
      <c r="EFD73" s="1063"/>
      <c r="EFE73" s="1063"/>
      <c r="EFF73" s="1063"/>
      <c r="EFG73" s="1063"/>
      <c r="EFH73" s="527"/>
      <c r="EFI73" s="1062"/>
      <c r="EFJ73" s="1063"/>
      <c r="EFK73" s="1063"/>
      <c r="EFL73" s="1063"/>
      <c r="EFM73" s="1063"/>
      <c r="EFN73" s="1063"/>
      <c r="EFO73" s="527"/>
      <c r="EFP73" s="1062"/>
      <c r="EFQ73" s="1063"/>
      <c r="EFR73" s="1063"/>
      <c r="EFS73" s="1063"/>
      <c r="EFT73" s="1063"/>
      <c r="EFU73" s="1063"/>
      <c r="EFV73" s="527"/>
      <c r="EFW73" s="1062"/>
      <c r="EFX73" s="1063"/>
      <c r="EFY73" s="1063"/>
      <c r="EFZ73" s="1063"/>
      <c r="EGA73" s="1063"/>
      <c r="EGB73" s="1063"/>
      <c r="EGC73" s="527"/>
      <c r="EGD73" s="1062"/>
      <c r="EGE73" s="1063"/>
      <c r="EGF73" s="1063"/>
      <c r="EGG73" s="1063"/>
      <c r="EGH73" s="1063"/>
      <c r="EGI73" s="1063"/>
      <c r="EGJ73" s="527"/>
      <c r="EGK73" s="1062"/>
      <c r="EGL73" s="1063"/>
      <c r="EGM73" s="1063"/>
      <c r="EGN73" s="1063"/>
      <c r="EGO73" s="1063"/>
      <c r="EGP73" s="1063"/>
      <c r="EGQ73" s="527"/>
      <c r="EGR73" s="1062"/>
      <c r="EGS73" s="1063"/>
      <c r="EGT73" s="1063"/>
      <c r="EGU73" s="1063"/>
      <c r="EGV73" s="1063"/>
      <c r="EGW73" s="1063"/>
      <c r="EGX73" s="527"/>
      <c r="EGY73" s="1062"/>
      <c r="EGZ73" s="1063"/>
      <c r="EHA73" s="1063"/>
      <c r="EHB73" s="1063"/>
      <c r="EHC73" s="1063"/>
      <c r="EHD73" s="1063"/>
      <c r="EHE73" s="527"/>
      <c r="EHF73" s="1062"/>
      <c r="EHG73" s="1063"/>
      <c r="EHH73" s="1063"/>
      <c r="EHI73" s="1063"/>
      <c r="EHJ73" s="1063"/>
      <c r="EHK73" s="1063"/>
      <c r="EHL73" s="527"/>
      <c r="EHM73" s="1062"/>
      <c r="EHN73" s="1063"/>
      <c r="EHO73" s="1063"/>
      <c r="EHP73" s="1063"/>
      <c r="EHQ73" s="1063"/>
      <c r="EHR73" s="1063"/>
      <c r="EHS73" s="527"/>
      <c r="EHT73" s="1062"/>
      <c r="EHU73" s="1063"/>
      <c r="EHV73" s="1063"/>
      <c r="EHW73" s="1063"/>
      <c r="EHX73" s="1063"/>
      <c r="EHY73" s="1063"/>
      <c r="EHZ73" s="527"/>
      <c r="EIA73" s="1062"/>
      <c r="EIB73" s="1063"/>
      <c r="EIC73" s="1063"/>
      <c r="EID73" s="1063"/>
      <c r="EIE73" s="1063"/>
      <c r="EIF73" s="1063"/>
      <c r="EIG73" s="527"/>
      <c r="EIH73" s="1062"/>
      <c r="EII73" s="1063"/>
      <c r="EIJ73" s="1063"/>
      <c r="EIK73" s="1063"/>
      <c r="EIL73" s="1063"/>
      <c r="EIM73" s="1063"/>
      <c r="EIN73" s="527"/>
      <c r="EIO73" s="1062"/>
      <c r="EIP73" s="1063"/>
      <c r="EIQ73" s="1063"/>
      <c r="EIR73" s="1063"/>
      <c r="EIS73" s="1063"/>
      <c r="EIT73" s="1063"/>
      <c r="EIU73" s="527"/>
      <c r="EIV73" s="1062"/>
      <c r="EIW73" s="1063"/>
      <c r="EIX73" s="1063"/>
      <c r="EIY73" s="1063"/>
      <c r="EIZ73" s="1063"/>
      <c r="EJA73" s="1063"/>
      <c r="EJB73" s="527"/>
      <c r="EJC73" s="1062"/>
      <c r="EJD73" s="1063"/>
      <c r="EJE73" s="1063"/>
      <c r="EJF73" s="1063"/>
      <c r="EJG73" s="1063"/>
      <c r="EJH73" s="1063"/>
      <c r="EJI73" s="527"/>
      <c r="EJJ73" s="1062"/>
      <c r="EJK73" s="1063"/>
      <c r="EJL73" s="1063"/>
      <c r="EJM73" s="1063"/>
      <c r="EJN73" s="1063"/>
      <c r="EJO73" s="1063"/>
      <c r="EJP73" s="527"/>
      <c r="EJQ73" s="1062"/>
      <c r="EJR73" s="1063"/>
      <c r="EJS73" s="1063"/>
      <c r="EJT73" s="1063"/>
      <c r="EJU73" s="1063"/>
      <c r="EJV73" s="1063"/>
      <c r="EJW73" s="527"/>
      <c r="EJX73" s="1062"/>
      <c r="EJY73" s="1063"/>
      <c r="EJZ73" s="1063"/>
      <c r="EKA73" s="1063"/>
      <c r="EKB73" s="1063"/>
      <c r="EKC73" s="1063"/>
      <c r="EKD73" s="527"/>
      <c r="EKE73" s="1062"/>
      <c r="EKF73" s="1063"/>
      <c r="EKG73" s="1063"/>
      <c r="EKH73" s="1063"/>
      <c r="EKI73" s="1063"/>
      <c r="EKJ73" s="1063"/>
      <c r="EKK73" s="527"/>
      <c r="EKL73" s="1062"/>
      <c r="EKM73" s="1063"/>
      <c r="EKN73" s="1063"/>
      <c r="EKO73" s="1063"/>
      <c r="EKP73" s="1063"/>
      <c r="EKQ73" s="1063"/>
      <c r="EKR73" s="527"/>
      <c r="EKS73" s="1062"/>
      <c r="EKT73" s="1063"/>
      <c r="EKU73" s="1063"/>
      <c r="EKV73" s="1063"/>
      <c r="EKW73" s="1063"/>
      <c r="EKX73" s="1063"/>
      <c r="EKY73" s="527"/>
      <c r="EKZ73" s="1062"/>
      <c r="ELA73" s="1063"/>
      <c r="ELB73" s="1063"/>
      <c r="ELC73" s="1063"/>
      <c r="ELD73" s="1063"/>
      <c r="ELE73" s="1063"/>
      <c r="ELF73" s="527"/>
      <c r="ELG73" s="1062"/>
      <c r="ELH73" s="1063"/>
      <c r="ELI73" s="1063"/>
      <c r="ELJ73" s="1063"/>
      <c r="ELK73" s="1063"/>
      <c r="ELL73" s="1063"/>
      <c r="ELM73" s="527"/>
      <c r="ELN73" s="1062"/>
      <c r="ELO73" s="1063"/>
      <c r="ELP73" s="1063"/>
      <c r="ELQ73" s="1063"/>
      <c r="ELR73" s="1063"/>
      <c r="ELS73" s="1063"/>
      <c r="ELT73" s="527"/>
      <c r="ELU73" s="1062"/>
      <c r="ELV73" s="1063"/>
      <c r="ELW73" s="1063"/>
      <c r="ELX73" s="1063"/>
      <c r="ELY73" s="1063"/>
      <c r="ELZ73" s="1063"/>
      <c r="EMA73" s="527"/>
      <c r="EMB73" s="1062"/>
      <c r="EMC73" s="1063"/>
      <c r="EMD73" s="1063"/>
      <c r="EME73" s="1063"/>
      <c r="EMF73" s="1063"/>
      <c r="EMG73" s="1063"/>
      <c r="EMH73" s="527"/>
      <c r="EMI73" s="1062"/>
      <c r="EMJ73" s="1063"/>
      <c r="EMK73" s="1063"/>
      <c r="EML73" s="1063"/>
      <c r="EMM73" s="1063"/>
      <c r="EMN73" s="1063"/>
      <c r="EMO73" s="527"/>
      <c r="EMP73" s="1062"/>
      <c r="EMQ73" s="1063"/>
      <c r="EMR73" s="1063"/>
      <c r="EMS73" s="1063"/>
      <c r="EMT73" s="1063"/>
      <c r="EMU73" s="1063"/>
      <c r="EMV73" s="527"/>
      <c r="EMW73" s="1062"/>
      <c r="EMX73" s="1063"/>
      <c r="EMY73" s="1063"/>
      <c r="EMZ73" s="1063"/>
      <c r="ENA73" s="1063"/>
      <c r="ENB73" s="1063"/>
      <c r="ENC73" s="527"/>
      <c r="END73" s="1062"/>
      <c r="ENE73" s="1063"/>
      <c r="ENF73" s="1063"/>
      <c r="ENG73" s="1063"/>
      <c r="ENH73" s="1063"/>
      <c r="ENI73" s="1063"/>
      <c r="ENJ73" s="527"/>
      <c r="ENK73" s="1062"/>
      <c r="ENL73" s="1063"/>
      <c r="ENM73" s="1063"/>
      <c r="ENN73" s="1063"/>
      <c r="ENO73" s="1063"/>
      <c r="ENP73" s="1063"/>
      <c r="ENQ73" s="527"/>
      <c r="ENR73" s="1062"/>
      <c r="ENS73" s="1063"/>
      <c r="ENT73" s="1063"/>
      <c r="ENU73" s="1063"/>
      <c r="ENV73" s="1063"/>
      <c r="ENW73" s="1063"/>
      <c r="ENX73" s="527"/>
      <c r="ENY73" s="1062"/>
      <c r="ENZ73" s="1063"/>
      <c r="EOA73" s="1063"/>
      <c r="EOB73" s="1063"/>
      <c r="EOC73" s="1063"/>
      <c r="EOD73" s="1063"/>
      <c r="EOE73" s="527"/>
      <c r="EOF73" s="1062"/>
      <c r="EOG73" s="1063"/>
      <c r="EOH73" s="1063"/>
      <c r="EOI73" s="1063"/>
      <c r="EOJ73" s="1063"/>
      <c r="EOK73" s="1063"/>
      <c r="EOL73" s="527"/>
      <c r="EOM73" s="1062"/>
      <c r="EON73" s="1063"/>
      <c r="EOO73" s="1063"/>
      <c r="EOP73" s="1063"/>
      <c r="EOQ73" s="1063"/>
      <c r="EOR73" s="1063"/>
      <c r="EOS73" s="527"/>
      <c r="EOT73" s="1062"/>
      <c r="EOU73" s="1063"/>
      <c r="EOV73" s="1063"/>
      <c r="EOW73" s="1063"/>
      <c r="EOX73" s="1063"/>
      <c r="EOY73" s="1063"/>
      <c r="EOZ73" s="527"/>
      <c r="EPA73" s="1062"/>
      <c r="EPB73" s="1063"/>
      <c r="EPC73" s="1063"/>
      <c r="EPD73" s="1063"/>
      <c r="EPE73" s="1063"/>
      <c r="EPF73" s="1063"/>
      <c r="EPG73" s="527"/>
      <c r="EPH73" s="1062"/>
      <c r="EPI73" s="1063"/>
      <c r="EPJ73" s="1063"/>
      <c r="EPK73" s="1063"/>
      <c r="EPL73" s="1063"/>
      <c r="EPM73" s="1063"/>
      <c r="EPN73" s="527"/>
      <c r="EPO73" s="1062"/>
      <c r="EPP73" s="1063"/>
      <c r="EPQ73" s="1063"/>
      <c r="EPR73" s="1063"/>
      <c r="EPS73" s="1063"/>
      <c r="EPT73" s="1063"/>
      <c r="EPU73" s="527"/>
      <c r="EPV73" s="1062"/>
      <c r="EPW73" s="1063"/>
      <c r="EPX73" s="1063"/>
      <c r="EPY73" s="1063"/>
      <c r="EPZ73" s="1063"/>
      <c r="EQA73" s="1063"/>
      <c r="EQB73" s="527"/>
      <c r="EQC73" s="1062"/>
      <c r="EQD73" s="1063"/>
      <c r="EQE73" s="1063"/>
      <c r="EQF73" s="1063"/>
      <c r="EQG73" s="1063"/>
      <c r="EQH73" s="1063"/>
      <c r="EQI73" s="527"/>
      <c r="EQJ73" s="1062"/>
      <c r="EQK73" s="1063"/>
      <c r="EQL73" s="1063"/>
      <c r="EQM73" s="1063"/>
      <c r="EQN73" s="1063"/>
      <c r="EQO73" s="1063"/>
      <c r="EQP73" s="527"/>
      <c r="EQQ73" s="1062"/>
      <c r="EQR73" s="1063"/>
      <c r="EQS73" s="1063"/>
      <c r="EQT73" s="1063"/>
      <c r="EQU73" s="1063"/>
      <c r="EQV73" s="1063"/>
      <c r="EQW73" s="527"/>
      <c r="EQX73" s="1062"/>
      <c r="EQY73" s="1063"/>
      <c r="EQZ73" s="1063"/>
      <c r="ERA73" s="1063"/>
      <c r="ERB73" s="1063"/>
      <c r="ERC73" s="1063"/>
      <c r="ERD73" s="527"/>
      <c r="ERE73" s="1062"/>
      <c r="ERF73" s="1063"/>
      <c r="ERG73" s="1063"/>
      <c r="ERH73" s="1063"/>
      <c r="ERI73" s="1063"/>
      <c r="ERJ73" s="1063"/>
      <c r="ERK73" s="527"/>
      <c r="ERL73" s="1062"/>
      <c r="ERM73" s="1063"/>
      <c r="ERN73" s="1063"/>
      <c r="ERO73" s="1063"/>
      <c r="ERP73" s="1063"/>
      <c r="ERQ73" s="1063"/>
      <c r="ERR73" s="527"/>
      <c r="ERS73" s="1062"/>
      <c r="ERT73" s="1063"/>
      <c r="ERU73" s="1063"/>
      <c r="ERV73" s="1063"/>
      <c r="ERW73" s="1063"/>
      <c r="ERX73" s="1063"/>
      <c r="ERY73" s="527"/>
      <c r="ERZ73" s="1062"/>
      <c r="ESA73" s="1063"/>
      <c r="ESB73" s="1063"/>
      <c r="ESC73" s="1063"/>
      <c r="ESD73" s="1063"/>
      <c r="ESE73" s="1063"/>
      <c r="ESF73" s="527"/>
      <c r="ESG73" s="1062"/>
      <c r="ESH73" s="1063"/>
      <c r="ESI73" s="1063"/>
      <c r="ESJ73" s="1063"/>
      <c r="ESK73" s="1063"/>
      <c r="ESL73" s="1063"/>
      <c r="ESM73" s="527"/>
      <c r="ESN73" s="1062"/>
      <c r="ESO73" s="1063"/>
      <c r="ESP73" s="1063"/>
      <c r="ESQ73" s="1063"/>
      <c r="ESR73" s="1063"/>
      <c r="ESS73" s="1063"/>
      <c r="EST73" s="527"/>
      <c r="ESU73" s="1062"/>
      <c r="ESV73" s="1063"/>
      <c r="ESW73" s="1063"/>
      <c r="ESX73" s="1063"/>
      <c r="ESY73" s="1063"/>
      <c r="ESZ73" s="1063"/>
      <c r="ETA73" s="527"/>
      <c r="ETB73" s="1062"/>
      <c r="ETC73" s="1063"/>
      <c r="ETD73" s="1063"/>
      <c r="ETE73" s="1063"/>
      <c r="ETF73" s="1063"/>
      <c r="ETG73" s="1063"/>
      <c r="ETH73" s="527"/>
      <c r="ETI73" s="1062"/>
      <c r="ETJ73" s="1063"/>
      <c r="ETK73" s="1063"/>
      <c r="ETL73" s="1063"/>
      <c r="ETM73" s="1063"/>
      <c r="ETN73" s="1063"/>
      <c r="ETO73" s="527"/>
      <c r="ETP73" s="1062"/>
      <c r="ETQ73" s="1063"/>
      <c r="ETR73" s="1063"/>
      <c r="ETS73" s="1063"/>
      <c r="ETT73" s="1063"/>
      <c r="ETU73" s="1063"/>
      <c r="ETV73" s="527"/>
      <c r="ETW73" s="1062"/>
      <c r="ETX73" s="1063"/>
      <c r="ETY73" s="1063"/>
      <c r="ETZ73" s="1063"/>
      <c r="EUA73" s="1063"/>
      <c r="EUB73" s="1063"/>
      <c r="EUC73" s="527"/>
      <c r="EUD73" s="1062"/>
      <c r="EUE73" s="1063"/>
      <c r="EUF73" s="1063"/>
      <c r="EUG73" s="1063"/>
      <c r="EUH73" s="1063"/>
      <c r="EUI73" s="1063"/>
      <c r="EUJ73" s="527"/>
      <c r="EUK73" s="1062"/>
      <c r="EUL73" s="1063"/>
      <c r="EUM73" s="1063"/>
      <c r="EUN73" s="1063"/>
      <c r="EUO73" s="1063"/>
      <c r="EUP73" s="1063"/>
      <c r="EUQ73" s="527"/>
      <c r="EUR73" s="1062"/>
      <c r="EUS73" s="1063"/>
      <c r="EUT73" s="1063"/>
      <c r="EUU73" s="1063"/>
      <c r="EUV73" s="1063"/>
      <c r="EUW73" s="1063"/>
      <c r="EUX73" s="527"/>
      <c r="EUY73" s="1062"/>
      <c r="EUZ73" s="1063"/>
      <c r="EVA73" s="1063"/>
      <c r="EVB73" s="1063"/>
      <c r="EVC73" s="1063"/>
      <c r="EVD73" s="1063"/>
      <c r="EVE73" s="527"/>
      <c r="EVF73" s="1062"/>
      <c r="EVG73" s="1063"/>
      <c r="EVH73" s="1063"/>
      <c r="EVI73" s="1063"/>
      <c r="EVJ73" s="1063"/>
      <c r="EVK73" s="1063"/>
      <c r="EVL73" s="527"/>
      <c r="EVM73" s="1062"/>
      <c r="EVN73" s="1063"/>
      <c r="EVO73" s="1063"/>
      <c r="EVP73" s="1063"/>
      <c r="EVQ73" s="1063"/>
      <c r="EVR73" s="1063"/>
      <c r="EVS73" s="527"/>
      <c r="EVT73" s="1062"/>
      <c r="EVU73" s="1063"/>
      <c r="EVV73" s="1063"/>
      <c r="EVW73" s="1063"/>
      <c r="EVX73" s="1063"/>
      <c r="EVY73" s="1063"/>
      <c r="EVZ73" s="527"/>
      <c r="EWA73" s="1062"/>
      <c r="EWB73" s="1063"/>
      <c r="EWC73" s="1063"/>
      <c r="EWD73" s="1063"/>
      <c r="EWE73" s="1063"/>
      <c r="EWF73" s="1063"/>
      <c r="EWG73" s="527"/>
      <c r="EWH73" s="1062"/>
      <c r="EWI73" s="1063"/>
      <c r="EWJ73" s="1063"/>
      <c r="EWK73" s="1063"/>
      <c r="EWL73" s="1063"/>
      <c r="EWM73" s="1063"/>
      <c r="EWN73" s="527"/>
      <c r="EWO73" s="1062"/>
      <c r="EWP73" s="1063"/>
      <c r="EWQ73" s="1063"/>
      <c r="EWR73" s="1063"/>
      <c r="EWS73" s="1063"/>
      <c r="EWT73" s="1063"/>
      <c r="EWU73" s="527"/>
      <c r="EWV73" s="1062"/>
      <c r="EWW73" s="1063"/>
      <c r="EWX73" s="1063"/>
      <c r="EWY73" s="1063"/>
      <c r="EWZ73" s="1063"/>
      <c r="EXA73" s="1063"/>
      <c r="EXB73" s="527"/>
      <c r="EXC73" s="1062"/>
      <c r="EXD73" s="1063"/>
      <c r="EXE73" s="1063"/>
      <c r="EXF73" s="1063"/>
      <c r="EXG73" s="1063"/>
      <c r="EXH73" s="1063"/>
      <c r="EXI73" s="527"/>
      <c r="EXJ73" s="1062"/>
      <c r="EXK73" s="1063"/>
      <c r="EXL73" s="1063"/>
      <c r="EXM73" s="1063"/>
      <c r="EXN73" s="1063"/>
      <c r="EXO73" s="1063"/>
      <c r="EXP73" s="527"/>
      <c r="EXQ73" s="1062"/>
      <c r="EXR73" s="1063"/>
      <c r="EXS73" s="1063"/>
      <c r="EXT73" s="1063"/>
      <c r="EXU73" s="1063"/>
      <c r="EXV73" s="1063"/>
      <c r="EXW73" s="527"/>
      <c r="EXX73" s="1062"/>
      <c r="EXY73" s="1063"/>
      <c r="EXZ73" s="1063"/>
      <c r="EYA73" s="1063"/>
      <c r="EYB73" s="1063"/>
      <c r="EYC73" s="1063"/>
      <c r="EYD73" s="527"/>
      <c r="EYE73" s="1062"/>
      <c r="EYF73" s="1063"/>
      <c r="EYG73" s="1063"/>
      <c r="EYH73" s="1063"/>
      <c r="EYI73" s="1063"/>
      <c r="EYJ73" s="1063"/>
      <c r="EYK73" s="527"/>
      <c r="EYL73" s="1062"/>
      <c r="EYM73" s="1063"/>
      <c r="EYN73" s="1063"/>
      <c r="EYO73" s="1063"/>
      <c r="EYP73" s="1063"/>
      <c r="EYQ73" s="1063"/>
      <c r="EYR73" s="527"/>
      <c r="EYS73" s="1062"/>
      <c r="EYT73" s="1063"/>
      <c r="EYU73" s="1063"/>
      <c r="EYV73" s="1063"/>
      <c r="EYW73" s="1063"/>
      <c r="EYX73" s="1063"/>
      <c r="EYY73" s="527"/>
      <c r="EYZ73" s="1062"/>
      <c r="EZA73" s="1063"/>
      <c r="EZB73" s="1063"/>
      <c r="EZC73" s="1063"/>
      <c r="EZD73" s="1063"/>
      <c r="EZE73" s="1063"/>
      <c r="EZF73" s="527"/>
      <c r="EZG73" s="1062"/>
      <c r="EZH73" s="1063"/>
      <c r="EZI73" s="1063"/>
      <c r="EZJ73" s="1063"/>
      <c r="EZK73" s="1063"/>
      <c r="EZL73" s="1063"/>
      <c r="EZM73" s="527"/>
      <c r="EZN73" s="1062"/>
      <c r="EZO73" s="1063"/>
      <c r="EZP73" s="1063"/>
      <c r="EZQ73" s="1063"/>
      <c r="EZR73" s="1063"/>
      <c r="EZS73" s="1063"/>
      <c r="EZT73" s="527"/>
      <c r="EZU73" s="1062"/>
      <c r="EZV73" s="1063"/>
      <c r="EZW73" s="1063"/>
      <c r="EZX73" s="1063"/>
      <c r="EZY73" s="1063"/>
      <c r="EZZ73" s="1063"/>
      <c r="FAA73" s="527"/>
      <c r="FAB73" s="1062"/>
      <c r="FAC73" s="1063"/>
      <c r="FAD73" s="1063"/>
      <c r="FAE73" s="1063"/>
      <c r="FAF73" s="1063"/>
      <c r="FAG73" s="1063"/>
      <c r="FAH73" s="527"/>
      <c r="FAI73" s="1062"/>
      <c r="FAJ73" s="1063"/>
      <c r="FAK73" s="1063"/>
      <c r="FAL73" s="1063"/>
      <c r="FAM73" s="1063"/>
      <c r="FAN73" s="1063"/>
      <c r="FAO73" s="527"/>
      <c r="FAP73" s="1062"/>
      <c r="FAQ73" s="1063"/>
      <c r="FAR73" s="1063"/>
      <c r="FAS73" s="1063"/>
      <c r="FAT73" s="1063"/>
      <c r="FAU73" s="1063"/>
      <c r="FAV73" s="527"/>
      <c r="FAW73" s="1062"/>
      <c r="FAX73" s="1063"/>
      <c r="FAY73" s="1063"/>
      <c r="FAZ73" s="1063"/>
      <c r="FBA73" s="1063"/>
      <c r="FBB73" s="1063"/>
      <c r="FBC73" s="527"/>
      <c r="FBD73" s="1062"/>
      <c r="FBE73" s="1063"/>
      <c r="FBF73" s="1063"/>
      <c r="FBG73" s="1063"/>
      <c r="FBH73" s="1063"/>
      <c r="FBI73" s="1063"/>
      <c r="FBJ73" s="527"/>
      <c r="FBK73" s="1062"/>
      <c r="FBL73" s="1063"/>
      <c r="FBM73" s="1063"/>
      <c r="FBN73" s="1063"/>
      <c r="FBO73" s="1063"/>
      <c r="FBP73" s="1063"/>
      <c r="FBQ73" s="527"/>
      <c r="FBR73" s="1062"/>
      <c r="FBS73" s="1063"/>
      <c r="FBT73" s="1063"/>
      <c r="FBU73" s="1063"/>
      <c r="FBV73" s="1063"/>
      <c r="FBW73" s="1063"/>
      <c r="FBX73" s="527"/>
      <c r="FBY73" s="1062"/>
      <c r="FBZ73" s="1063"/>
      <c r="FCA73" s="1063"/>
      <c r="FCB73" s="1063"/>
      <c r="FCC73" s="1063"/>
      <c r="FCD73" s="1063"/>
      <c r="FCE73" s="527"/>
      <c r="FCF73" s="1062"/>
      <c r="FCG73" s="1063"/>
      <c r="FCH73" s="1063"/>
      <c r="FCI73" s="1063"/>
      <c r="FCJ73" s="1063"/>
      <c r="FCK73" s="1063"/>
      <c r="FCL73" s="527"/>
      <c r="FCM73" s="1062"/>
      <c r="FCN73" s="1063"/>
      <c r="FCO73" s="1063"/>
      <c r="FCP73" s="1063"/>
      <c r="FCQ73" s="1063"/>
      <c r="FCR73" s="1063"/>
      <c r="FCS73" s="527"/>
      <c r="FCT73" s="1062"/>
      <c r="FCU73" s="1063"/>
      <c r="FCV73" s="1063"/>
      <c r="FCW73" s="1063"/>
      <c r="FCX73" s="1063"/>
      <c r="FCY73" s="1063"/>
      <c r="FCZ73" s="527"/>
      <c r="FDA73" s="1062"/>
      <c r="FDB73" s="1063"/>
      <c r="FDC73" s="1063"/>
      <c r="FDD73" s="1063"/>
      <c r="FDE73" s="1063"/>
      <c r="FDF73" s="1063"/>
      <c r="FDG73" s="527"/>
      <c r="FDH73" s="1062"/>
      <c r="FDI73" s="1063"/>
      <c r="FDJ73" s="1063"/>
      <c r="FDK73" s="1063"/>
      <c r="FDL73" s="1063"/>
      <c r="FDM73" s="1063"/>
      <c r="FDN73" s="527"/>
      <c r="FDO73" s="1062"/>
      <c r="FDP73" s="1063"/>
      <c r="FDQ73" s="1063"/>
      <c r="FDR73" s="1063"/>
      <c r="FDS73" s="1063"/>
      <c r="FDT73" s="1063"/>
      <c r="FDU73" s="527"/>
      <c r="FDV73" s="1062"/>
      <c r="FDW73" s="1063"/>
      <c r="FDX73" s="1063"/>
      <c r="FDY73" s="1063"/>
      <c r="FDZ73" s="1063"/>
      <c r="FEA73" s="1063"/>
      <c r="FEB73" s="527"/>
      <c r="FEC73" s="1062"/>
      <c r="FED73" s="1063"/>
      <c r="FEE73" s="1063"/>
      <c r="FEF73" s="1063"/>
      <c r="FEG73" s="1063"/>
      <c r="FEH73" s="1063"/>
      <c r="FEI73" s="527"/>
      <c r="FEJ73" s="1062"/>
      <c r="FEK73" s="1063"/>
      <c r="FEL73" s="1063"/>
      <c r="FEM73" s="1063"/>
      <c r="FEN73" s="1063"/>
      <c r="FEO73" s="1063"/>
      <c r="FEP73" s="527"/>
      <c r="FEQ73" s="1062"/>
      <c r="FER73" s="1063"/>
      <c r="FES73" s="1063"/>
      <c r="FET73" s="1063"/>
      <c r="FEU73" s="1063"/>
      <c r="FEV73" s="1063"/>
      <c r="FEW73" s="527"/>
      <c r="FEX73" s="1062"/>
      <c r="FEY73" s="1063"/>
      <c r="FEZ73" s="1063"/>
      <c r="FFA73" s="1063"/>
      <c r="FFB73" s="1063"/>
      <c r="FFC73" s="1063"/>
      <c r="FFD73" s="527"/>
      <c r="FFE73" s="1062"/>
      <c r="FFF73" s="1063"/>
      <c r="FFG73" s="1063"/>
      <c r="FFH73" s="1063"/>
      <c r="FFI73" s="1063"/>
      <c r="FFJ73" s="1063"/>
      <c r="FFK73" s="527"/>
      <c r="FFL73" s="1062"/>
      <c r="FFM73" s="1063"/>
      <c r="FFN73" s="1063"/>
      <c r="FFO73" s="1063"/>
      <c r="FFP73" s="1063"/>
      <c r="FFQ73" s="1063"/>
      <c r="FFR73" s="527"/>
      <c r="FFS73" s="1062"/>
      <c r="FFT73" s="1063"/>
      <c r="FFU73" s="1063"/>
      <c r="FFV73" s="1063"/>
      <c r="FFW73" s="1063"/>
      <c r="FFX73" s="1063"/>
      <c r="FFY73" s="527"/>
      <c r="FFZ73" s="1062"/>
      <c r="FGA73" s="1063"/>
      <c r="FGB73" s="1063"/>
      <c r="FGC73" s="1063"/>
      <c r="FGD73" s="1063"/>
      <c r="FGE73" s="1063"/>
      <c r="FGF73" s="527"/>
      <c r="FGG73" s="1062"/>
      <c r="FGH73" s="1063"/>
      <c r="FGI73" s="1063"/>
      <c r="FGJ73" s="1063"/>
      <c r="FGK73" s="1063"/>
      <c r="FGL73" s="1063"/>
      <c r="FGM73" s="527"/>
      <c r="FGN73" s="1062"/>
      <c r="FGO73" s="1063"/>
      <c r="FGP73" s="1063"/>
      <c r="FGQ73" s="1063"/>
      <c r="FGR73" s="1063"/>
      <c r="FGS73" s="1063"/>
      <c r="FGT73" s="527"/>
      <c r="FGU73" s="1062"/>
      <c r="FGV73" s="1063"/>
      <c r="FGW73" s="1063"/>
      <c r="FGX73" s="1063"/>
      <c r="FGY73" s="1063"/>
      <c r="FGZ73" s="1063"/>
      <c r="FHA73" s="527"/>
      <c r="FHB73" s="1062"/>
      <c r="FHC73" s="1063"/>
      <c r="FHD73" s="1063"/>
      <c r="FHE73" s="1063"/>
      <c r="FHF73" s="1063"/>
      <c r="FHG73" s="1063"/>
      <c r="FHH73" s="527"/>
      <c r="FHI73" s="1062"/>
      <c r="FHJ73" s="1063"/>
      <c r="FHK73" s="1063"/>
      <c r="FHL73" s="1063"/>
      <c r="FHM73" s="1063"/>
      <c r="FHN73" s="1063"/>
      <c r="FHO73" s="527"/>
      <c r="FHP73" s="1062"/>
      <c r="FHQ73" s="1063"/>
      <c r="FHR73" s="1063"/>
      <c r="FHS73" s="1063"/>
      <c r="FHT73" s="1063"/>
      <c r="FHU73" s="1063"/>
      <c r="FHV73" s="527"/>
      <c r="FHW73" s="1062"/>
      <c r="FHX73" s="1063"/>
      <c r="FHY73" s="1063"/>
      <c r="FHZ73" s="1063"/>
      <c r="FIA73" s="1063"/>
      <c r="FIB73" s="1063"/>
      <c r="FIC73" s="527"/>
      <c r="FID73" s="1062"/>
      <c r="FIE73" s="1063"/>
      <c r="FIF73" s="1063"/>
      <c r="FIG73" s="1063"/>
      <c r="FIH73" s="1063"/>
      <c r="FII73" s="1063"/>
      <c r="FIJ73" s="527"/>
      <c r="FIK73" s="1062"/>
      <c r="FIL73" s="1063"/>
      <c r="FIM73" s="1063"/>
      <c r="FIN73" s="1063"/>
      <c r="FIO73" s="1063"/>
      <c r="FIP73" s="1063"/>
      <c r="FIQ73" s="527"/>
      <c r="FIR73" s="1062"/>
      <c r="FIS73" s="1063"/>
      <c r="FIT73" s="1063"/>
      <c r="FIU73" s="1063"/>
      <c r="FIV73" s="1063"/>
      <c r="FIW73" s="1063"/>
      <c r="FIX73" s="527"/>
      <c r="FIY73" s="1062"/>
      <c r="FIZ73" s="1063"/>
      <c r="FJA73" s="1063"/>
      <c r="FJB73" s="1063"/>
      <c r="FJC73" s="1063"/>
      <c r="FJD73" s="1063"/>
      <c r="FJE73" s="527"/>
      <c r="FJF73" s="1062"/>
      <c r="FJG73" s="1063"/>
      <c r="FJH73" s="1063"/>
      <c r="FJI73" s="1063"/>
      <c r="FJJ73" s="1063"/>
      <c r="FJK73" s="1063"/>
      <c r="FJL73" s="527"/>
      <c r="FJM73" s="1062"/>
      <c r="FJN73" s="1063"/>
      <c r="FJO73" s="1063"/>
      <c r="FJP73" s="1063"/>
      <c r="FJQ73" s="1063"/>
      <c r="FJR73" s="1063"/>
      <c r="FJS73" s="527"/>
      <c r="FJT73" s="1062"/>
      <c r="FJU73" s="1063"/>
      <c r="FJV73" s="1063"/>
      <c r="FJW73" s="1063"/>
      <c r="FJX73" s="1063"/>
      <c r="FJY73" s="1063"/>
      <c r="FJZ73" s="527"/>
      <c r="FKA73" s="1062"/>
      <c r="FKB73" s="1063"/>
      <c r="FKC73" s="1063"/>
      <c r="FKD73" s="1063"/>
      <c r="FKE73" s="1063"/>
      <c r="FKF73" s="1063"/>
      <c r="FKG73" s="527"/>
      <c r="FKH73" s="1062"/>
      <c r="FKI73" s="1063"/>
      <c r="FKJ73" s="1063"/>
      <c r="FKK73" s="1063"/>
      <c r="FKL73" s="1063"/>
      <c r="FKM73" s="1063"/>
      <c r="FKN73" s="527"/>
      <c r="FKO73" s="1062"/>
      <c r="FKP73" s="1063"/>
      <c r="FKQ73" s="1063"/>
      <c r="FKR73" s="1063"/>
      <c r="FKS73" s="1063"/>
      <c r="FKT73" s="1063"/>
      <c r="FKU73" s="527"/>
      <c r="FKV73" s="1062"/>
      <c r="FKW73" s="1063"/>
      <c r="FKX73" s="1063"/>
      <c r="FKY73" s="1063"/>
      <c r="FKZ73" s="1063"/>
      <c r="FLA73" s="1063"/>
      <c r="FLB73" s="527"/>
      <c r="FLC73" s="1062"/>
      <c r="FLD73" s="1063"/>
      <c r="FLE73" s="1063"/>
      <c r="FLF73" s="1063"/>
      <c r="FLG73" s="1063"/>
      <c r="FLH73" s="1063"/>
      <c r="FLI73" s="527"/>
      <c r="FLJ73" s="1062"/>
      <c r="FLK73" s="1063"/>
      <c r="FLL73" s="1063"/>
      <c r="FLM73" s="1063"/>
      <c r="FLN73" s="1063"/>
      <c r="FLO73" s="1063"/>
      <c r="FLP73" s="527"/>
      <c r="FLQ73" s="1062"/>
      <c r="FLR73" s="1063"/>
      <c r="FLS73" s="1063"/>
      <c r="FLT73" s="1063"/>
      <c r="FLU73" s="1063"/>
      <c r="FLV73" s="1063"/>
      <c r="FLW73" s="527"/>
      <c r="FLX73" s="1062"/>
      <c r="FLY73" s="1063"/>
      <c r="FLZ73" s="1063"/>
      <c r="FMA73" s="1063"/>
      <c r="FMB73" s="1063"/>
      <c r="FMC73" s="1063"/>
      <c r="FMD73" s="527"/>
      <c r="FME73" s="1062"/>
      <c r="FMF73" s="1063"/>
      <c r="FMG73" s="1063"/>
      <c r="FMH73" s="1063"/>
      <c r="FMI73" s="1063"/>
      <c r="FMJ73" s="1063"/>
      <c r="FMK73" s="527"/>
      <c r="FML73" s="1062"/>
      <c r="FMM73" s="1063"/>
      <c r="FMN73" s="1063"/>
      <c r="FMO73" s="1063"/>
      <c r="FMP73" s="1063"/>
      <c r="FMQ73" s="1063"/>
      <c r="FMR73" s="527"/>
      <c r="FMS73" s="1062"/>
      <c r="FMT73" s="1063"/>
      <c r="FMU73" s="1063"/>
      <c r="FMV73" s="1063"/>
      <c r="FMW73" s="1063"/>
      <c r="FMX73" s="1063"/>
      <c r="FMY73" s="527"/>
      <c r="FMZ73" s="1062"/>
      <c r="FNA73" s="1063"/>
      <c r="FNB73" s="1063"/>
      <c r="FNC73" s="1063"/>
      <c r="FND73" s="1063"/>
      <c r="FNE73" s="1063"/>
      <c r="FNF73" s="527"/>
      <c r="FNG73" s="1062"/>
      <c r="FNH73" s="1063"/>
      <c r="FNI73" s="1063"/>
      <c r="FNJ73" s="1063"/>
      <c r="FNK73" s="1063"/>
      <c r="FNL73" s="1063"/>
      <c r="FNM73" s="527"/>
      <c r="FNN73" s="1062"/>
      <c r="FNO73" s="1063"/>
      <c r="FNP73" s="1063"/>
      <c r="FNQ73" s="1063"/>
      <c r="FNR73" s="1063"/>
      <c r="FNS73" s="1063"/>
      <c r="FNT73" s="527"/>
      <c r="FNU73" s="1062"/>
      <c r="FNV73" s="1063"/>
      <c r="FNW73" s="1063"/>
      <c r="FNX73" s="1063"/>
      <c r="FNY73" s="1063"/>
      <c r="FNZ73" s="1063"/>
      <c r="FOA73" s="527"/>
      <c r="FOB73" s="1062"/>
      <c r="FOC73" s="1063"/>
      <c r="FOD73" s="1063"/>
      <c r="FOE73" s="1063"/>
      <c r="FOF73" s="1063"/>
      <c r="FOG73" s="1063"/>
      <c r="FOH73" s="527"/>
      <c r="FOI73" s="1062"/>
      <c r="FOJ73" s="1063"/>
      <c r="FOK73" s="1063"/>
      <c r="FOL73" s="1063"/>
      <c r="FOM73" s="1063"/>
      <c r="FON73" s="1063"/>
      <c r="FOO73" s="527"/>
      <c r="FOP73" s="1062"/>
      <c r="FOQ73" s="1063"/>
      <c r="FOR73" s="1063"/>
      <c r="FOS73" s="1063"/>
      <c r="FOT73" s="1063"/>
      <c r="FOU73" s="1063"/>
      <c r="FOV73" s="527"/>
      <c r="FOW73" s="1062"/>
      <c r="FOX73" s="1063"/>
      <c r="FOY73" s="1063"/>
      <c r="FOZ73" s="1063"/>
      <c r="FPA73" s="1063"/>
      <c r="FPB73" s="1063"/>
      <c r="FPC73" s="527"/>
      <c r="FPD73" s="1062"/>
      <c r="FPE73" s="1063"/>
      <c r="FPF73" s="1063"/>
      <c r="FPG73" s="1063"/>
      <c r="FPH73" s="1063"/>
      <c r="FPI73" s="1063"/>
      <c r="FPJ73" s="527"/>
      <c r="FPK73" s="1062"/>
      <c r="FPL73" s="1063"/>
      <c r="FPM73" s="1063"/>
      <c r="FPN73" s="1063"/>
      <c r="FPO73" s="1063"/>
      <c r="FPP73" s="1063"/>
      <c r="FPQ73" s="527"/>
      <c r="FPR73" s="1062"/>
      <c r="FPS73" s="1063"/>
      <c r="FPT73" s="1063"/>
      <c r="FPU73" s="1063"/>
      <c r="FPV73" s="1063"/>
      <c r="FPW73" s="1063"/>
      <c r="FPX73" s="527"/>
      <c r="FPY73" s="1062"/>
      <c r="FPZ73" s="1063"/>
      <c r="FQA73" s="1063"/>
      <c r="FQB73" s="1063"/>
      <c r="FQC73" s="1063"/>
      <c r="FQD73" s="1063"/>
      <c r="FQE73" s="527"/>
      <c r="FQF73" s="1062"/>
      <c r="FQG73" s="1063"/>
      <c r="FQH73" s="1063"/>
      <c r="FQI73" s="1063"/>
      <c r="FQJ73" s="1063"/>
      <c r="FQK73" s="1063"/>
      <c r="FQL73" s="527"/>
      <c r="FQM73" s="1062"/>
      <c r="FQN73" s="1063"/>
      <c r="FQO73" s="1063"/>
      <c r="FQP73" s="1063"/>
      <c r="FQQ73" s="1063"/>
      <c r="FQR73" s="1063"/>
      <c r="FQS73" s="527"/>
      <c r="FQT73" s="1062"/>
      <c r="FQU73" s="1063"/>
      <c r="FQV73" s="1063"/>
      <c r="FQW73" s="1063"/>
      <c r="FQX73" s="1063"/>
      <c r="FQY73" s="1063"/>
      <c r="FQZ73" s="527"/>
      <c r="FRA73" s="1062"/>
      <c r="FRB73" s="1063"/>
      <c r="FRC73" s="1063"/>
      <c r="FRD73" s="1063"/>
      <c r="FRE73" s="1063"/>
      <c r="FRF73" s="1063"/>
      <c r="FRG73" s="527"/>
      <c r="FRH73" s="1062"/>
      <c r="FRI73" s="1063"/>
      <c r="FRJ73" s="1063"/>
      <c r="FRK73" s="1063"/>
      <c r="FRL73" s="1063"/>
      <c r="FRM73" s="1063"/>
      <c r="FRN73" s="527"/>
      <c r="FRO73" s="1062"/>
      <c r="FRP73" s="1063"/>
      <c r="FRQ73" s="1063"/>
      <c r="FRR73" s="1063"/>
      <c r="FRS73" s="1063"/>
      <c r="FRT73" s="1063"/>
      <c r="FRU73" s="527"/>
      <c r="FRV73" s="1062"/>
      <c r="FRW73" s="1063"/>
      <c r="FRX73" s="1063"/>
      <c r="FRY73" s="1063"/>
      <c r="FRZ73" s="1063"/>
      <c r="FSA73" s="1063"/>
      <c r="FSB73" s="527"/>
      <c r="FSC73" s="1062"/>
      <c r="FSD73" s="1063"/>
      <c r="FSE73" s="1063"/>
      <c r="FSF73" s="1063"/>
      <c r="FSG73" s="1063"/>
      <c r="FSH73" s="1063"/>
      <c r="FSI73" s="527"/>
      <c r="FSJ73" s="1062"/>
      <c r="FSK73" s="1063"/>
      <c r="FSL73" s="1063"/>
      <c r="FSM73" s="1063"/>
      <c r="FSN73" s="1063"/>
      <c r="FSO73" s="1063"/>
      <c r="FSP73" s="527"/>
      <c r="FSQ73" s="1062"/>
      <c r="FSR73" s="1063"/>
      <c r="FSS73" s="1063"/>
      <c r="FST73" s="1063"/>
      <c r="FSU73" s="1063"/>
      <c r="FSV73" s="1063"/>
      <c r="FSW73" s="527"/>
      <c r="FSX73" s="1062"/>
      <c r="FSY73" s="1063"/>
      <c r="FSZ73" s="1063"/>
      <c r="FTA73" s="1063"/>
      <c r="FTB73" s="1063"/>
      <c r="FTC73" s="1063"/>
      <c r="FTD73" s="527"/>
      <c r="FTE73" s="1062"/>
      <c r="FTF73" s="1063"/>
      <c r="FTG73" s="1063"/>
      <c r="FTH73" s="1063"/>
      <c r="FTI73" s="1063"/>
      <c r="FTJ73" s="1063"/>
      <c r="FTK73" s="527"/>
      <c r="FTL73" s="1062"/>
      <c r="FTM73" s="1063"/>
      <c r="FTN73" s="1063"/>
      <c r="FTO73" s="1063"/>
      <c r="FTP73" s="1063"/>
      <c r="FTQ73" s="1063"/>
      <c r="FTR73" s="527"/>
      <c r="FTS73" s="1062"/>
      <c r="FTT73" s="1063"/>
      <c r="FTU73" s="1063"/>
      <c r="FTV73" s="1063"/>
      <c r="FTW73" s="1063"/>
      <c r="FTX73" s="1063"/>
      <c r="FTY73" s="527"/>
      <c r="FTZ73" s="1062"/>
      <c r="FUA73" s="1063"/>
      <c r="FUB73" s="1063"/>
      <c r="FUC73" s="1063"/>
      <c r="FUD73" s="1063"/>
      <c r="FUE73" s="1063"/>
      <c r="FUF73" s="527"/>
      <c r="FUG73" s="1062"/>
      <c r="FUH73" s="1063"/>
      <c r="FUI73" s="1063"/>
      <c r="FUJ73" s="1063"/>
      <c r="FUK73" s="1063"/>
      <c r="FUL73" s="1063"/>
      <c r="FUM73" s="527"/>
      <c r="FUN73" s="1062"/>
      <c r="FUO73" s="1063"/>
      <c r="FUP73" s="1063"/>
      <c r="FUQ73" s="1063"/>
      <c r="FUR73" s="1063"/>
      <c r="FUS73" s="1063"/>
      <c r="FUT73" s="527"/>
      <c r="FUU73" s="1062"/>
      <c r="FUV73" s="1063"/>
      <c r="FUW73" s="1063"/>
      <c r="FUX73" s="1063"/>
      <c r="FUY73" s="1063"/>
      <c r="FUZ73" s="1063"/>
      <c r="FVA73" s="527"/>
      <c r="FVB73" s="1062"/>
      <c r="FVC73" s="1063"/>
      <c r="FVD73" s="1063"/>
      <c r="FVE73" s="1063"/>
      <c r="FVF73" s="1063"/>
      <c r="FVG73" s="1063"/>
      <c r="FVH73" s="527"/>
      <c r="FVI73" s="1062"/>
      <c r="FVJ73" s="1063"/>
      <c r="FVK73" s="1063"/>
      <c r="FVL73" s="1063"/>
      <c r="FVM73" s="1063"/>
      <c r="FVN73" s="1063"/>
      <c r="FVO73" s="527"/>
      <c r="FVP73" s="1062"/>
      <c r="FVQ73" s="1063"/>
      <c r="FVR73" s="1063"/>
      <c r="FVS73" s="1063"/>
      <c r="FVT73" s="1063"/>
      <c r="FVU73" s="1063"/>
      <c r="FVV73" s="527"/>
      <c r="FVW73" s="1062"/>
      <c r="FVX73" s="1063"/>
      <c r="FVY73" s="1063"/>
      <c r="FVZ73" s="1063"/>
      <c r="FWA73" s="1063"/>
      <c r="FWB73" s="1063"/>
      <c r="FWC73" s="527"/>
      <c r="FWD73" s="1062"/>
      <c r="FWE73" s="1063"/>
      <c r="FWF73" s="1063"/>
      <c r="FWG73" s="1063"/>
      <c r="FWH73" s="1063"/>
      <c r="FWI73" s="1063"/>
      <c r="FWJ73" s="527"/>
      <c r="FWK73" s="1062"/>
      <c r="FWL73" s="1063"/>
      <c r="FWM73" s="1063"/>
      <c r="FWN73" s="1063"/>
      <c r="FWO73" s="1063"/>
      <c r="FWP73" s="1063"/>
      <c r="FWQ73" s="527"/>
      <c r="FWR73" s="1062"/>
      <c r="FWS73" s="1063"/>
      <c r="FWT73" s="1063"/>
      <c r="FWU73" s="1063"/>
      <c r="FWV73" s="1063"/>
      <c r="FWW73" s="1063"/>
      <c r="FWX73" s="527"/>
      <c r="FWY73" s="1062"/>
      <c r="FWZ73" s="1063"/>
      <c r="FXA73" s="1063"/>
      <c r="FXB73" s="1063"/>
      <c r="FXC73" s="1063"/>
      <c r="FXD73" s="1063"/>
      <c r="FXE73" s="527"/>
      <c r="FXF73" s="1062"/>
      <c r="FXG73" s="1063"/>
      <c r="FXH73" s="1063"/>
      <c r="FXI73" s="1063"/>
      <c r="FXJ73" s="1063"/>
      <c r="FXK73" s="1063"/>
      <c r="FXL73" s="527"/>
      <c r="FXM73" s="1062"/>
      <c r="FXN73" s="1063"/>
      <c r="FXO73" s="1063"/>
      <c r="FXP73" s="1063"/>
      <c r="FXQ73" s="1063"/>
      <c r="FXR73" s="1063"/>
      <c r="FXS73" s="527"/>
      <c r="FXT73" s="1062"/>
      <c r="FXU73" s="1063"/>
      <c r="FXV73" s="1063"/>
      <c r="FXW73" s="1063"/>
      <c r="FXX73" s="1063"/>
      <c r="FXY73" s="1063"/>
      <c r="FXZ73" s="527"/>
      <c r="FYA73" s="1062"/>
      <c r="FYB73" s="1063"/>
      <c r="FYC73" s="1063"/>
      <c r="FYD73" s="1063"/>
      <c r="FYE73" s="1063"/>
      <c r="FYF73" s="1063"/>
      <c r="FYG73" s="527"/>
      <c r="FYH73" s="1062"/>
      <c r="FYI73" s="1063"/>
      <c r="FYJ73" s="1063"/>
      <c r="FYK73" s="1063"/>
      <c r="FYL73" s="1063"/>
      <c r="FYM73" s="1063"/>
      <c r="FYN73" s="527"/>
      <c r="FYO73" s="1062"/>
      <c r="FYP73" s="1063"/>
      <c r="FYQ73" s="1063"/>
      <c r="FYR73" s="1063"/>
      <c r="FYS73" s="1063"/>
      <c r="FYT73" s="1063"/>
      <c r="FYU73" s="527"/>
      <c r="FYV73" s="1062"/>
      <c r="FYW73" s="1063"/>
      <c r="FYX73" s="1063"/>
      <c r="FYY73" s="1063"/>
      <c r="FYZ73" s="1063"/>
      <c r="FZA73" s="1063"/>
      <c r="FZB73" s="527"/>
      <c r="FZC73" s="1062"/>
      <c r="FZD73" s="1063"/>
      <c r="FZE73" s="1063"/>
      <c r="FZF73" s="1063"/>
      <c r="FZG73" s="1063"/>
      <c r="FZH73" s="1063"/>
      <c r="FZI73" s="527"/>
      <c r="FZJ73" s="1062"/>
      <c r="FZK73" s="1063"/>
      <c r="FZL73" s="1063"/>
      <c r="FZM73" s="1063"/>
      <c r="FZN73" s="1063"/>
      <c r="FZO73" s="1063"/>
      <c r="FZP73" s="527"/>
      <c r="FZQ73" s="1062"/>
      <c r="FZR73" s="1063"/>
      <c r="FZS73" s="1063"/>
      <c r="FZT73" s="1063"/>
      <c r="FZU73" s="1063"/>
      <c r="FZV73" s="1063"/>
      <c r="FZW73" s="527"/>
      <c r="FZX73" s="1062"/>
      <c r="FZY73" s="1063"/>
      <c r="FZZ73" s="1063"/>
      <c r="GAA73" s="1063"/>
      <c r="GAB73" s="1063"/>
      <c r="GAC73" s="1063"/>
      <c r="GAD73" s="527"/>
      <c r="GAE73" s="1062"/>
      <c r="GAF73" s="1063"/>
      <c r="GAG73" s="1063"/>
      <c r="GAH73" s="1063"/>
      <c r="GAI73" s="1063"/>
      <c r="GAJ73" s="1063"/>
      <c r="GAK73" s="527"/>
      <c r="GAL73" s="1062"/>
      <c r="GAM73" s="1063"/>
      <c r="GAN73" s="1063"/>
      <c r="GAO73" s="1063"/>
      <c r="GAP73" s="1063"/>
      <c r="GAQ73" s="1063"/>
      <c r="GAR73" s="527"/>
      <c r="GAS73" s="1062"/>
      <c r="GAT73" s="1063"/>
      <c r="GAU73" s="1063"/>
      <c r="GAV73" s="1063"/>
      <c r="GAW73" s="1063"/>
      <c r="GAX73" s="1063"/>
      <c r="GAY73" s="527"/>
      <c r="GAZ73" s="1062"/>
      <c r="GBA73" s="1063"/>
      <c r="GBB73" s="1063"/>
      <c r="GBC73" s="1063"/>
      <c r="GBD73" s="1063"/>
      <c r="GBE73" s="1063"/>
      <c r="GBF73" s="527"/>
      <c r="GBG73" s="1062"/>
      <c r="GBH73" s="1063"/>
      <c r="GBI73" s="1063"/>
      <c r="GBJ73" s="1063"/>
      <c r="GBK73" s="1063"/>
      <c r="GBL73" s="1063"/>
      <c r="GBM73" s="527"/>
      <c r="GBN73" s="1062"/>
      <c r="GBO73" s="1063"/>
      <c r="GBP73" s="1063"/>
      <c r="GBQ73" s="1063"/>
      <c r="GBR73" s="1063"/>
      <c r="GBS73" s="1063"/>
      <c r="GBT73" s="527"/>
      <c r="GBU73" s="1062"/>
      <c r="GBV73" s="1063"/>
      <c r="GBW73" s="1063"/>
      <c r="GBX73" s="1063"/>
      <c r="GBY73" s="1063"/>
      <c r="GBZ73" s="1063"/>
      <c r="GCA73" s="527"/>
      <c r="GCB73" s="1062"/>
      <c r="GCC73" s="1063"/>
      <c r="GCD73" s="1063"/>
      <c r="GCE73" s="1063"/>
      <c r="GCF73" s="1063"/>
      <c r="GCG73" s="1063"/>
      <c r="GCH73" s="527"/>
      <c r="GCI73" s="1062"/>
      <c r="GCJ73" s="1063"/>
      <c r="GCK73" s="1063"/>
      <c r="GCL73" s="1063"/>
      <c r="GCM73" s="1063"/>
      <c r="GCN73" s="1063"/>
      <c r="GCO73" s="527"/>
      <c r="GCP73" s="1062"/>
      <c r="GCQ73" s="1063"/>
      <c r="GCR73" s="1063"/>
      <c r="GCS73" s="1063"/>
      <c r="GCT73" s="1063"/>
      <c r="GCU73" s="1063"/>
      <c r="GCV73" s="527"/>
      <c r="GCW73" s="1062"/>
      <c r="GCX73" s="1063"/>
      <c r="GCY73" s="1063"/>
      <c r="GCZ73" s="1063"/>
      <c r="GDA73" s="1063"/>
      <c r="GDB73" s="1063"/>
      <c r="GDC73" s="527"/>
      <c r="GDD73" s="1062"/>
      <c r="GDE73" s="1063"/>
      <c r="GDF73" s="1063"/>
      <c r="GDG73" s="1063"/>
      <c r="GDH73" s="1063"/>
      <c r="GDI73" s="1063"/>
      <c r="GDJ73" s="527"/>
      <c r="GDK73" s="1062"/>
      <c r="GDL73" s="1063"/>
      <c r="GDM73" s="1063"/>
      <c r="GDN73" s="1063"/>
      <c r="GDO73" s="1063"/>
      <c r="GDP73" s="1063"/>
      <c r="GDQ73" s="527"/>
      <c r="GDR73" s="1062"/>
      <c r="GDS73" s="1063"/>
      <c r="GDT73" s="1063"/>
      <c r="GDU73" s="1063"/>
      <c r="GDV73" s="1063"/>
      <c r="GDW73" s="1063"/>
      <c r="GDX73" s="527"/>
      <c r="GDY73" s="1062"/>
      <c r="GDZ73" s="1063"/>
      <c r="GEA73" s="1063"/>
      <c r="GEB73" s="1063"/>
      <c r="GEC73" s="1063"/>
      <c r="GED73" s="1063"/>
      <c r="GEE73" s="527"/>
      <c r="GEF73" s="1062"/>
      <c r="GEG73" s="1063"/>
      <c r="GEH73" s="1063"/>
      <c r="GEI73" s="1063"/>
      <c r="GEJ73" s="1063"/>
      <c r="GEK73" s="1063"/>
      <c r="GEL73" s="527"/>
      <c r="GEM73" s="1062"/>
      <c r="GEN73" s="1063"/>
      <c r="GEO73" s="1063"/>
      <c r="GEP73" s="1063"/>
      <c r="GEQ73" s="1063"/>
      <c r="GER73" s="1063"/>
      <c r="GES73" s="527"/>
      <c r="GET73" s="1062"/>
      <c r="GEU73" s="1063"/>
      <c r="GEV73" s="1063"/>
      <c r="GEW73" s="1063"/>
      <c r="GEX73" s="1063"/>
      <c r="GEY73" s="1063"/>
      <c r="GEZ73" s="527"/>
      <c r="GFA73" s="1062"/>
      <c r="GFB73" s="1063"/>
      <c r="GFC73" s="1063"/>
      <c r="GFD73" s="1063"/>
      <c r="GFE73" s="1063"/>
      <c r="GFF73" s="1063"/>
      <c r="GFG73" s="527"/>
      <c r="GFH73" s="1062"/>
      <c r="GFI73" s="1063"/>
      <c r="GFJ73" s="1063"/>
      <c r="GFK73" s="1063"/>
      <c r="GFL73" s="1063"/>
      <c r="GFM73" s="1063"/>
      <c r="GFN73" s="527"/>
      <c r="GFO73" s="1062"/>
      <c r="GFP73" s="1063"/>
      <c r="GFQ73" s="1063"/>
      <c r="GFR73" s="1063"/>
      <c r="GFS73" s="1063"/>
      <c r="GFT73" s="1063"/>
      <c r="GFU73" s="527"/>
      <c r="GFV73" s="1062"/>
      <c r="GFW73" s="1063"/>
      <c r="GFX73" s="1063"/>
      <c r="GFY73" s="1063"/>
      <c r="GFZ73" s="1063"/>
      <c r="GGA73" s="1063"/>
      <c r="GGB73" s="527"/>
      <c r="GGC73" s="1062"/>
      <c r="GGD73" s="1063"/>
      <c r="GGE73" s="1063"/>
      <c r="GGF73" s="1063"/>
      <c r="GGG73" s="1063"/>
      <c r="GGH73" s="1063"/>
      <c r="GGI73" s="527"/>
      <c r="GGJ73" s="1062"/>
      <c r="GGK73" s="1063"/>
      <c r="GGL73" s="1063"/>
      <c r="GGM73" s="1063"/>
      <c r="GGN73" s="1063"/>
      <c r="GGO73" s="1063"/>
      <c r="GGP73" s="527"/>
      <c r="GGQ73" s="1062"/>
      <c r="GGR73" s="1063"/>
      <c r="GGS73" s="1063"/>
      <c r="GGT73" s="1063"/>
      <c r="GGU73" s="1063"/>
      <c r="GGV73" s="1063"/>
      <c r="GGW73" s="527"/>
      <c r="GGX73" s="1062"/>
      <c r="GGY73" s="1063"/>
      <c r="GGZ73" s="1063"/>
      <c r="GHA73" s="1063"/>
      <c r="GHB73" s="1063"/>
      <c r="GHC73" s="1063"/>
      <c r="GHD73" s="527"/>
      <c r="GHE73" s="1062"/>
      <c r="GHF73" s="1063"/>
      <c r="GHG73" s="1063"/>
      <c r="GHH73" s="1063"/>
      <c r="GHI73" s="1063"/>
      <c r="GHJ73" s="1063"/>
      <c r="GHK73" s="527"/>
      <c r="GHL73" s="1062"/>
      <c r="GHM73" s="1063"/>
      <c r="GHN73" s="1063"/>
      <c r="GHO73" s="1063"/>
      <c r="GHP73" s="1063"/>
      <c r="GHQ73" s="1063"/>
      <c r="GHR73" s="527"/>
      <c r="GHS73" s="1062"/>
      <c r="GHT73" s="1063"/>
      <c r="GHU73" s="1063"/>
      <c r="GHV73" s="1063"/>
      <c r="GHW73" s="1063"/>
      <c r="GHX73" s="1063"/>
      <c r="GHY73" s="527"/>
      <c r="GHZ73" s="1062"/>
      <c r="GIA73" s="1063"/>
      <c r="GIB73" s="1063"/>
      <c r="GIC73" s="1063"/>
      <c r="GID73" s="1063"/>
      <c r="GIE73" s="1063"/>
      <c r="GIF73" s="527"/>
      <c r="GIG73" s="1062"/>
      <c r="GIH73" s="1063"/>
      <c r="GII73" s="1063"/>
      <c r="GIJ73" s="1063"/>
      <c r="GIK73" s="1063"/>
      <c r="GIL73" s="1063"/>
      <c r="GIM73" s="527"/>
      <c r="GIN73" s="1062"/>
      <c r="GIO73" s="1063"/>
      <c r="GIP73" s="1063"/>
      <c r="GIQ73" s="1063"/>
      <c r="GIR73" s="1063"/>
      <c r="GIS73" s="1063"/>
      <c r="GIT73" s="527"/>
      <c r="GIU73" s="1062"/>
      <c r="GIV73" s="1063"/>
      <c r="GIW73" s="1063"/>
      <c r="GIX73" s="1063"/>
      <c r="GIY73" s="1063"/>
      <c r="GIZ73" s="1063"/>
      <c r="GJA73" s="527"/>
      <c r="GJB73" s="1062"/>
      <c r="GJC73" s="1063"/>
      <c r="GJD73" s="1063"/>
      <c r="GJE73" s="1063"/>
      <c r="GJF73" s="1063"/>
      <c r="GJG73" s="1063"/>
      <c r="GJH73" s="527"/>
      <c r="GJI73" s="1062"/>
      <c r="GJJ73" s="1063"/>
      <c r="GJK73" s="1063"/>
      <c r="GJL73" s="1063"/>
      <c r="GJM73" s="1063"/>
      <c r="GJN73" s="1063"/>
      <c r="GJO73" s="527"/>
      <c r="GJP73" s="1062"/>
      <c r="GJQ73" s="1063"/>
      <c r="GJR73" s="1063"/>
      <c r="GJS73" s="1063"/>
      <c r="GJT73" s="1063"/>
      <c r="GJU73" s="1063"/>
      <c r="GJV73" s="527"/>
      <c r="GJW73" s="1062"/>
      <c r="GJX73" s="1063"/>
      <c r="GJY73" s="1063"/>
      <c r="GJZ73" s="1063"/>
      <c r="GKA73" s="1063"/>
      <c r="GKB73" s="1063"/>
      <c r="GKC73" s="527"/>
      <c r="GKD73" s="1062"/>
      <c r="GKE73" s="1063"/>
      <c r="GKF73" s="1063"/>
      <c r="GKG73" s="1063"/>
      <c r="GKH73" s="1063"/>
      <c r="GKI73" s="1063"/>
      <c r="GKJ73" s="527"/>
      <c r="GKK73" s="1062"/>
      <c r="GKL73" s="1063"/>
      <c r="GKM73" s="1063"/>
      <c r="GKN73" s="1063"/>
      <c r="GKO73" s="1063"/>
      <c r="GKP73" s="1063"/>
      <c r="GKQ73" s="527"/>
      <c r="GKR73" s="1062"/>
      <c r="GKS73" s="1063"/>
      <c r="GKT73" s="1063"/>
      <c r="GKU73" s="1063"/>
      <c r="GKV73" s="1063"/>
      <c r="GKW73" s="1063"/>
      <c r="GKX73" s="527"/>
      <c r="GKY73" s="1062"/>
      <c r="GKZ73" s="1063"/>
      <c r="GLA73" s="1063"/>
      <c r="GLB73" s="1063"/>
      <c r="GLC73" s="1063"/>
      <c r="GLD73" s="1063"/>
      <c r="GLE73" s="527"/>
      <c r="GLF73" s="1062"/>
      <c r="GLG73" s="1063"/>
      <c r="GLH73" s="1063"/>
      <c r="GLI73" s="1063"/>
      <c r="GLJ73" s="1063"/>
      <c r="GLK73" s="1063"/>
      <c r="GLL73" s="527"/>
      <c r="GLM73" s="1062"/>
      <c r="GLN73" s="1063"/>
      <c r="GLO73" s="1063"/>
      <c r="GLP73" s="1063"/>
      <c r="GLQ73" s="1063"/>
      <c r="GLR73" s="1063"/>
      <c r="GLS73" s="527"/>
      <c r="GLT73" s="1062"/>
      <c r="GLU73" s="1063"/>
      <c r="GLV73" s="1063"/>
      <c r="GLW73" s="1063"/>
      <c r="GLX73" s="1063"/>
      <c r="GLY73" s="1063"/>
      <c r="GLZ73" s="527"/>
      <c r="GMA73" s="1062"/>
      <c r="GMB73" s="1063"/>
      <c r="GMC73" s="1063"/>
      <c r="GMD73" s="1063"/>
      <c r="GME73" s="1063"/>
      <c r="GMF73" s="1063"/>
      <c r="GMG73" s="527"/>
      <c r="GMH73" s="1062"/>
      <c r="GMI73" s="1063"/>
      <c r="GMJ73" s="1063"/>
      <c r="GMK73" s="1063"/>
      <c r="GML73" s="1063"/>
      <c r="GMM73" s="1063"/>
      <c r="GMN73" s="527"/>
      <c r="GMO73" s="1062"/>
      <c r="GMP73" s="1063"/>
      <c r="GMQ73" s="1063"/>
      <c r="GMR73" s="1063"/>
      <c r="GMS73" s="1063"/>
      <c r="GMT73" s="1063"/>
      <c r="GMU73" s="527"/>
      <c r="GMV73" s="1062"/>
      <c r="GMW73" s="1063"/>
      <c r="GMX73" s="1063"/>
      <c r="GMY73" s="1063"/>
      <c r="GMZ73" s="1063"/>
      <c r="GNA73" s="1063"/>
      <c r="GNB73" s="527"/>
      <c r="GNC73" s="1062"/>
      <c r="GND73" s="1063"/>
      <c r="GNE73" s="1063"/>
      <c r="GNF73" s="1063"/>
      <c r="GNG73" s="1063"/>
      <c r="GNH73" s="1063"/>
      <c r="GNI73" s="527"/>
      <c r="GNJ73" s="1062"/>
      <c r="GNK73" s="1063"/>
      <c r="GNL73" s="1063"/>
      <c r="GNM73" s="1063"/>
      <c r="GNN73" s="1063"/>
      <c r="GNO73" s="1063"/>
      <c r="GNP73" s="527"/>
      <c r="GNQ73" s="1062"/>
      <c r="GNR73" s="1063"/>
      <c r="GNS73" s="1063"/>
      <c r="GNT73" s="1063"/>
      <c r="GNU73" s="1063"/>
      <c r="GNV73" s="1063"/>
      <c r="GNW73" s="527"/>
      <c r="GNX73" s="1062"/>
      <c r="GNY73" s="1063"/>
      <c r="GNZ73" s="1063"/>
      <c r="GOA73" s="1063"/>
      <c r="GOB73" s="1063"/>
      <c r="GOC73" s="1063"/>
      <c r="GOD73" s="527"/>
      <c r="GOE73" s="1062"/>
      <c r="GOF73" s="1063"/>
      <c r="GOG73" s="1063"/>
      <c r="GOH73" s="1063"/>
      <c r="GOI73" s="1063"/>
      <c r="GOJ73" s="1063"/>
      <c r="GOK73" s="527"/>
      <c r="GOL73" s="1062"/>
      <c r="GOM73" s="1063"/>
      <c r="GON73" s="1063"/>
      <c r="GOO73" s="1063"/>
      <c r="GOP73" s="1063"/>
      <c r="GOQ73" s="1063"/>
      <c r="GOR73" s="527"/>
      <c r="GOS73" s="1062"/>
      <c r="GOT73" s="1063"/>
      <c r="GOU73" s="1063"/>
      <c r="GOV73" s="1063"/>
      <c r="GOW73" s="1063"/>
      <c r="GOX73" s="1063"/>
      <c r="GOY73" s="527"/>
      <c r="GOZ73" s="1062"/>
      <c r="GPA73" s="1063"/>
      <c r="GPB73" s="1063"/>
      <c r="GPC73" s="1063"/>
      <c r="GPD73" s="1063"/>
      <c r="GPE73" s="1063"/>
      <c r="GPF73" s="527"/>
      <c r="GPG73" s="1062"/>
      <c r="GPH73" s="1063"/>
      <c r="GPI73" s="1063"/>
      <c r="GPJ73" s="1063"/>
      <c r="GPK73" s="1063"/>
      <c r="GPL73" s="1063"/>
      <c r="GPM73" s="527"/>
      <c r="GPN73" s="1062"/>
      <c r="GPO73" s="1063"/>
      <c r="GPP73" s="1063"/>
      <c r="GPQ73" s="1063"/>
      <c r="GPR73" s="1063"/>
      <c r="GPS73" s="1063"/>
      <c r="GPT73" s="527"/>
      <c r="GPU73" s="1062"/>
      <c r="GPV73" s="1063"/>
      <c r="GPW73" s="1063"/>
      <c r="GPX73" s="1063"/>
      <c r="GPY73" s="1063"/>
      <c r="GPZ73" s="1063"/>
      <c r="GQA73" s="527"/>
      <c r="GQB73" s="1062"/>
      <c r="GQC73" s="1063"/>
      <c r="GQD73" s="1063"/>
      <c r="GQE73" s="1063"/>
      <c r="GQF73" s="1063"/>
      <c r="GQG73" s="1063"/>
      <c r="GQH73" s="527"/>
      <c r="GQI73" s="1062"/>
      <c r="GQJ73" s="1063"/>
      <c r="GQK73" s="1063"/>
      <c r="GQL73" s="1063"/>
      <c r="GQM73" s="1063"/>
      <c r="GQN73" s="1063"/>
      <c r="GQO73" s="527"/>
      <c r="GQP73" s="1062"/>
      <c r="GQQ73" s="1063"/>
      <c r="GQR73" s="1063"/>
      <c r="GQS73" s="1063"/>
      <c r="GQT73" s="1063"/>
      <c r="GQU73" s="1063"/>
      <c r="GQV73" s="527"/>
      <c r="GQW73" s="1062"/>
      <c r="GQX73" s="1063"/>
      <c r="GQY73" s="1063"/>
      <c r="GQZ73" s="1063"/>
      <c r="GRA73" s="1063"/>
      <c r="GRB73" s="1063"/>
      <c r="GRC73" s="527"/>
      <c r="GRD73" s="1062"/>
      <c r="GRE73" s="1063"/>
      <c r="GRF73" s="1063"/>
      <c r="GRG73" s="1063"/>
      <c r="GRH73" s="1063"/>
      <c r="GRI73" s="1063"/>
      <c r="GRJ73" s="527"/>
      <c r="GRK73" s="1062"/>
      <c r="GRL73" s="1063"/>
      <c r="GRM73" s="1063"/>
      <c r="GRN73" s="1063"/>
      <c r="GRO73" s="1063"/>
      <c r="GRP73" s="1063"/>
      <c r="GRQ73" s="527"/>
      <c r="GRR73" s="1062"/>
      <c r="GRS73" s="1063"/>
      <c r="GRT73" s="1063"/>
      <c r="GRU73" s="1063"/>
      <c r="GRV73" s="1063"/>
      <c r="GRW73" s="1063"/>
      <c r="GRX73" s="527"/>
      <c r="GRY73" s="1062"/>
      <c r="GRZ73" s="1063"/>
      <c r="GSA73" s="1063"/>
      <c r="GSB73" s="1063"/>
      <c r="GSC73" s="1063"/>
      <c r="GSD73" s="1063"/>
      <c r="GSE73" s="527"/>
      <c r="GSF73" s="1062"/>
      <c r="GSG73" s="1063"/>
      <c r="GSH73" s="1063"/>
      <c r="GSI73" s="1063"/>
      <c r="GSJ73" s="1063"/>
      <c r="GSK73" s="1063"/>
      <c r="GSL73" s="527"/>
      <c r="GSM73" s="1062"/>
      <c r="GSN73" s="1063"/>
      <c r="GSO73" s="1063"/>
      <c r="GSP73" s="1063"/>
      <c r="GSQ73" s="1063"/>
      <c r="GSR73" s="1063"/>
      <c r="GSS73" s="527"/>
      <c r="GST73" s="1062"/>
      <c r="GSU73" s="1063"/>
      <c r="GSV73" s="1063"/>
      <c r="GSW73" s="1063"/>
      <c r="GSX73" s="1063"/>
      <c r="GSY73" s="1063"/>
      <c r="GSZ73" s="527"/>
      <c r="GTA73" s="1062"/>
      <c r="GTB73" s="1063"/>
      <c r="GTC73" s="1063"/>
      <c r="GTD73" s="1063"/>
      <c r="GTE73" s="1063"/>
      <c r="GTF73" s="1063"/>
      <c r="GTG73" s="527"/>
      <c r="GTH73" s="1062"/>
      <c r="GTI73" s="1063"/>
      <c r="GTJ73" s="1063"/>
      <c r="GTK73" s="1063"/>
      <c r="GTL73" s="1063"/>
      <c r="GTM73" s="1063"/>
      <c r="GTN73" s="527"/>
      <c r="GTO73" s="1062"/>
      <c r="GTP73" s="1063"/>
      <c r="GTQ73" s="1063"/>
      <c r="GTR73" s="1063"/>
      <c r="GTS73" s="1063"/>
      <c r="GTT73" s="1063"/>
      <c r="GTU73" s="527"/>
      <c r="GTV73" s="1062"/>
      <c r="GTW73" s="1063"/>
      <c r="GTX73" s="1063"/>
      <c r="GTY73" s="1063"/>
      <c r="GTZ73" s="1063"/>
      <c r="GUA73" s="1063"/>
      <c r="GUB73" s="527"/>
      <c r="GUC73" s="1062"/>
      <c r="GUD73" s="1063"/>
      <c r="GUE73" s="1063"/>
      <c r="GUF73" s="1063"/>
      <c r="GUG73" s="1063"/>
      <c r="GUH73" s="1063"/>
      <c r="GUI73" s="527"/>
      <c r="GUJ73" s="1062"/>
      <c r="GUK73" s="1063"/>
      <c r="GUL73" s="1063"/>
      <c r="GUM73" s="1063"/>
      <c r="GUN73" s="1063"/>
      <c r="GUO73" s="1063"/>
      <c r="GUP73" s="527"/>
      <c r="GUQ73" s="1062"/>
      <c r="GUR73" s="1063"/>
      <c r="GUS73" s="1063"/>
      <c r="GUT73" s="1063"/>
      <c r="GUU73" s="1063"/>
      <c r="GUV73" s="1063"/>
      <c r="GUW73" s="527"/>
      <c r="GUX73" s="1062"/>
      <c r="GUY73" s="1063"/>
      <c r="GUZ73" s="1063"/>
      <c r="GVA73" s="1063"/>
      <c r="GVB73" s="1063"/>
      <c r="GVC73" s="1063"/>
      <c r="GVD73" s="527"/>
      <c r="GVE73" s="1062"/>
      <c r="GVF73" s="1063"/>
      <c r="GVG73" s="1063"/>
      <c r="GVH73" s="1063"/>
      <c r="GVI73" s="1063"/>
      <c r="GVJ73" s="1063"/>
      <c r="GVK73" s="527"/>
      <c r="GVL73" s="1062"/>
      <c r="GVM73" s="1063"/>
      <c r="GVN73" s="1063"/>
      <c r="GVO73" s="1063"/>
      <c r="GVP73" s="1063"/>
      <c r="GVQ73" s="1063"/>
      <c r="GVR73" s="527"/>
      <c r="GVS73" s="1062"/>
      <c r="GVT73" s="1063"/>
      <c r="GVU73" s="1063"/>
      <c r="GVV73" s="1063"/>
      <c r="GVW73" s="1063"/>
      <c r="GVX73" s="1063"/>
      <c r="GVY73" s="527"/>
      <c r="GVZ73" s="1062"/>
      <c r="GWA73" s="1063"/>
      <c r="GWB73" s="1063"/>
      <c r="GWC73" s="1063"/>
      <c r="GWD73" s="1063"/>
      <c r="GWE73" s="1063"/>
      <c r="GWF73" s="527"/>
      <c r="GWG73" s="1062"/>
      <c r="GWH73" s="1063"/>
      <c r="GWI73" s="1063"/>
      <c r="GWJ73" s="1063"/>
      <c r="GWK73" s="1063"/>
      <c r="GWL73" s="1063"/>
      <c r="GWM73" s="527"/>
      <c r="GWN73" s="1062"/>
      <c r="GWO73" s="1063"/>
      <c r="GWP73" s="1063"/>
      <c r="GWQ73" s="1063"/>
      <c r="GWR73" s="1063"/>
      <c r="GWS73" s="1063"/>
      <c r="GWT73" s="527"/>
      <c r="GWU73" s="1062"/>
      <c r="GWV73" s="1063"/>
      <c r="GWW73" s="1063"/>
      <c r="GWX73" s="1063"/>
      <c r="GWY73" s="1063"/>
      <c r="GWZ73" s="1063"/>
      <c r="GXA73" s="527"/>
      <c r="GXB73" s="1062"/>
      <c r="GXC73" s="1063"/>
      <c r="GXD73" s="1063"/>
      <c r="GXE73" s="1063"/>
      <c r="GXF73" s="1063"/>
      <c r="GXG73" s="1063"/>
      <c r="GXH73" s="527"/>
      <c r="GXI73" s="1062"/>
      <c r="GXJ73" s="1063"/>
      <c r="GXK73" s="1063"/>
      <c r="GXL73" s="1063"/>
      <c r="GXM73" s="1063"/>
      <c r="GXN73" s="1063"/>
      <c r="GXO73" s="527"/>
      <c r="GXP73" s="1062"/>
      <c r="GXQ73" s="1063"/>
      <c r="GXR73" s="1063"/>
      <c r="GXS73" s="1063"/>
      <c r="GXT73" s="1063"/>
      <c r="GXU73" s="1063"/>
      <c r="GXV73" s="527"/>
      <c r="GXW73" s="1062"/>
      <c r="GXX73" s="1063"/>
      <c r="GXY73" s="1063"/>
      <c r="GXZ73" s="1063"/>
      <c r="GYA73" s="1063"/>
      <c r="GYB73" s="1063"/>
      <c r="GYC73" s="527"/>
      <c r="GYD73" s="1062"/>
      <c r="GYE73" s="1063"/>
      <c r="GYF73" s="1063"/>
      <c r="GYG73" s="1063"/>
      <c r="GYH73" s="1063"/>
      <c r="GYI73" s="1063"/>
      <c r="GYJ73" s="527"/>
      <c r="GYK73" s="1062"/>
      <c r="GYL73" s="1063"/>
      <c r="GYM73" s="1063"/>
      <c r="GYN73" s="1063"/>
      <c r="GYO73" s="1063"/>
      <c r="GYP73" s="1063"/>
      <c r="GYQ73" s="527"/>
      <c r="GYR73" s="1062"/>
      <c r="GYS73" s="1063"/>
      <c r="GYT73" s="1063"/>
      <c r="GYU73" s="1063"/>
      <c r="GYV73" s="1063"/>
      <c r="GYW73" s="1063"/>
      <c r="GYX73" s="527"/>
      <c r="GYY73" s="1062"/>
      <c r="GYZ73" s="1063"/>
      <c r="GZA73" s="1063"/>
      <c r="GZB73" s="1063"/>
      <c r="GZC73" s="1063"/>
      <c r="GZD73" s="1063"/>
      <c r="GZE73" s="527"/>
      <c r="GZF73" s="1062"/>
      <c r="GZG73" s="1063"/>
      <c r="GZH73" s="1063"/>
      <c r="GZI73" s="1063"/>
      <c r="GZJ73" s="1063"/>
      <c r="GZK73" s="1063"/>
      <c r="GZL73" s="527"/>
      <c r="GZM73" s="1062"/>
      <c r="GZN73" s="1063"/>
      <c r="GZO73" s="1063"/>
      <c r="GZP73" s="1063"/>
      <c r="GZQ73" s="1063"/>
      <c r="GZR73" s="1063"/>
      <c r="GZS73" s="527"/>
      <c r="GZT73" s="1062"/>
      <c r="GZU73" s="1063"/>
      <c r="GZV73" s="1063"/>
      <c r="GZW73" s="1063"/>
      <c r="GZX73" s="1063"/>
      <c r="GZY73" s="1063"/>
      <c r="GZZ73" s="527"/>
      <c r="HAA73" s="1062"/>
      <c r="HAB73" s="1063"/>
      <c r="HAC73" s="1063"/>
      <c r="HAD73" s="1063"/>
      <c r="HAE73" s="1063"/>
      <c r="HAF73" s="1063"/>
      <c r="HAG73" s="527"/>
      <c r="HAH73" s="1062"/>
      <c r="HAI73" s="1063"/>
      <c r="HAJ73" s="1063"/>
      <c r="HAK73" s="1063"/>
      <c r="HAL73" s="1063"/>
      <c r="HAM73" s="1063"/>
      <c r="HAN73" s="527"/>
      <c r="HAO73" s="1062"/>
      <c r="HAP73" s="1063"/>
      <c r="HAQ73" s="1063"/>
      <c r="HAR73" s="1063"/>
      <c r="HAS73" s="1063"/>
      <c r="HAT73" s="1063"/>
      <c r="HAU73" s="527"/>
      <c r="HAV73" s="1062"/>
      <c r="HAW73" s="1063"/>
      <c r="HAX73" s="1063"/>
      <c r="HAY73" s="1063"/>
      <c r="HAZ73" s="1063"/>
      <c r="HBA73" s="1063"/>
      <c r="HBB73" s="527"/>
      <c r="HBC73" s="1062"/>
      <c r="HBD73" s="1063"/>
      <c r="HBE73" s="1063"/>
      <c r="HBF73" s="1063"/>
      <c r="HBG73" s="1063"/>
      <c r="HBH73" s="1063"/>
      <c r="HBI73" s="527"/>
      <c r="HBJ73" s="1062"/>
      <c r="HBK73" s="1063"/>
      <c r="HBL73" s="1063"/>
      <c r="HBM73" s="1063"/>
      <c r="HBN73" s="1063"/>
      <c r="HBO73" s="1063"/>
      <c r="HBP73" s="527"/>
      <c r="HBQ73" s="1062"/>
      <c r="HBR73" s="1063"/>
      <c r="HBS73" s="1063"/>
      <c r="HBT73" s="1063"/>
      <c r="HBU73" s="1063"/>
      <c r="HBV73" s="1063"/>
      <c r="HBW73" s="527"/>
      <c r="HBX73" s="1062"/>
      <c r="HBY73" s="1063"/>
      <c r="HBZ73" s="1063"/>
      <c r="HCA73" s="1063"/>
      <c r="HCB73" s="1063"/>
      <c r="HCC73" s="1063"/>
      <c r="HCD73" s="527"/>
      <c r="HCE73" s="1062"/>
      <c r="HCF73" s="1063"/>
      <c r="HCG73" s="1063"/>
      <c r="HCH73" s="1063"/>
      <c r="HCI73" s="1063"/>
      <c r="HCJ73" s="1063"/>
      <c r="HCK73" s="527"/>
      <c r="HCL73" s="1062"/>
      <c r="HCM73" s="1063"/>
      <c r="HCN73" s="1063"/>
      <c r="HCO73" s="1063"/>
      <c r="HCP73" s="1063"/>
      <c r="HCQ73" s="1063"/>
      <c r="HCR73" s="527"/>
      <c r="HCS73" s="1062"/>
      <c r="HCT73" s="1063"/>
      <c r="HCU73" s="1063"/>
      <c r="HCV73" s="1063"/>
      <c r="HCW73" s="1063"/>
      <c r="HCX73" s="1063"/>
      <c r="HCY73" s="527"/>
      <c r="HCZ73" s="1062"/>
      <c r="HDA73" s="1063"/>
      <c r="HDB73" s="1063"/>
      <c r="HDC73" s="1063"/>
      <c r="HDD73" s="1063"/>
      <c r="HDE73" s="1063"/>
      <c r="HDF73" s="527"/>
      <c r="HDG73" s="1062"/>
      <c r="HDH73" s="1063"/>
      <c r="HDI73" s="1063"/>
      <c r="HDJ73" s="1063"/>
      <c r="HDK73" s="1063"/>
      <c r="HDL73" s="1063"/>
      <c r="HDM73" s="527"/>
      <c r="HDN73" s="1062"/>
      <c r="HDO73" s="1063"/>
      <c r="HDP73" s="1063"/>
      <c r="HDQ73" s="1063"/>
      <c r="HDR73" s="1063"/>
      <c r="HDS73" s="1063"/>
      <c r="HDT73" s="527"/>
      <c r="HDU73" s="1062"/>
      <c r="HDV73" s="1063"/>
      <c r="HDW73" s="1063"/>
      <c r="HDX73" s="1063"/>
      <c r="HDY73" s="1063"/>
      <c r="HDZ73" s="1063"/>
      <c r="HEA73" s="527"/>
      <c r="HEB73" s="1062"/>
      <c r="HEC73" s="1063"/>
      <c r="HED73" s="1063"/>
      <c r="HEE73" s="1063"/>
      <c r="HEF73" s="1063"/>
      <c r="HEG73" s="1063"/>
      <c r="HEH73" s="527"/>
      <c r="HEI73" s="1062"/>
      <c r="HEJ73" s="1063"/>
      <c r="HEK73" s="1063"/>
      <c r="HEL73" s="1063"/>
      <c r="HEM73" s="1063"/>
      <c r="HEN73" s="1063"/>
      <c r="HEO73" s="527"/>
      <c r="HEP73" s="1062"/>
      <c r="HEQ73" s="1063"/>
      <c r="HER73" s="1063"/>
      <c r="HES73" s="1063"/>
      <c r="HET73" s="1063"/>
      <c r="HEU73" s="1063"/>
      <c r="HEV73" s="527"/>
      <c r="HEW73" s="1062"/>
      <c r="HEX73" s="1063"/>
      <c r="HEY73" s="1063"/>
      <c r="HEZ73" s="1063"/>
      <c r="HFA73" s="1063"/>
      <c r="HFB73" s="1063"/>
      <c r="HFC73" s="527"/>
      <c r="HFD73" s="1062"/>
      <c r="HFE73" s="1063"/>
      <c r="HFF73" s="1063"/>
      <c r="HFG73" s="1063"/>
      <c r="HFH73" s="1063"/>
      <c r="HFI73" s="1063"/>
      <c r="HFJ73" s="527"/>
      <c r="HFK73" s="1062"/>
      <c r="HFL73" s="1063"/>
      <c r="HFM73" s="1063"/>
      <c r="HFN73" s="1063"/>
      <c r="HFO73" s="1063"/>
      <c r="HFP73" s="1063"/>
      <c r="HFQ73" s="527"/>
      <c r="HFR73" s="1062"/>
      <c r="HFS73" s="1063"/>
      <c r="HFT73" s="1063"/>
      <c r="HFU73" s="1063"/>
      <c r="HFV73" s="1063"/>
      <c r="HFW73" s="1063"/>
      <c r="HFX73" s="527"/>
      <c r="HFY73" s="1062"/>
      <c r="HFZ73" s="1063"/>
      <c r="HGA73" s="1063"/>
      <c r="HGB73" s="1063"/>
      <c r="HGC73" s="1063"/>
      <c r="HGD73" s="1063"/>
      <c r="HGE73" s="527"/>
      <c r="HGF73" s="1062"/>
      <c r="HGG73" s="1063"/>
      <c r="HGH73" s="1063"/>
      <c r="HGI73" s="1063"/>
      <c r="HGJ73" s="1063"/>
      <c r="HGK73" s="1063"/>
      <c r="HGL73" s="527"/>
      <c r="HGM73" s="1062"/>
      <c r="HGN73" s="1063"/>
      <c r="HGO73" s="1063"/>
      <c r="HGP73" s="1063"/>
      <c r="HGQ73" s="1063"/>
      <c r="HGR73" s="1063"/>
      <c r="HGS73" s="527"/>
      <c r="HGT73" s="1062"/>
      <c r="HGU73" s="1063"/>
      <c r="HGV73" s="1063"/>
      <c r="HGW73" s="1063"/>
      <c r="HGX73" s="1063"/>
      <c r="HGY73" s="1063"/>
      <c r="HGZ73" s="527"/>
      <c r="HHA73" s="1062"/>
      <c r="HHB73" s="1063"/>
      <c r="HHC73" s="1063"/>
      <c r="HHD73" s="1063"/>
      <c r="HHE73" s="1063"/>
      <c r="HHF73" s="1063"/>
      <c r="HHG73" s="527"/>
      <c r="HHH73" s="1062"/>
      <c r="HHI73" s="1063"/>
      <c r="HHJ73" s="1063"/>
      <c r="HHK73" s="1063"/>
      <c r="HHL73" s="1063"/>
      <c r="HHM73" s="1063"/>
      <c r="HHN73" s="527"/>
      <c r="HHO73" s="1062"/>
      <c r="HHP73" s="1063"/>
      <c r="HHQ73" s="1063"/>
      <c r="HHR73" s="1063"/>
      <c r="HHS73" s="1063"/>
      <c r="HHT73" s="1063"/>
      <c r="HHU73" s="527"/>
      <c r="HHV73" s="1062"/>
      <c r="HHW73" s="1063"/>
      <c r="HHX73" s="1063"/>
      <c r="HHY73" s="1063"/>
      <c r="HHZ73" s="1063"/>
      <c r="HIA73" s="1063"/>
      <c r="HIB73" s="527"/>
      <c r="HIC73" s="1062"/>
      <c r="HID73" s="1063"/>
      <c r="HIE73" s="1063"/>
      <c r="HIF73" s="1063"/>
      <c r="HIG73" s="1063"/>
      <c r="HIH73" s="1063"/>
      <c r="HII73" s="527"/>
      <c r="HIJ73" s="1062"/>
      <c r="HIK73" s="1063"/>
      <c r="HIL73" s="1063"/>
      <c r="HIM73" s="1063"/>
      <c r="HIN73" s="1063"/>
      <c r="HIO73" s="1063"/>
      <c r="HIP73" s="527"/>
      <c r="HIQ73" s="1062"/>
      <c r="HIR73" s="1063"/>
      <c r="HIS73" s="1063"/>
      <c r="HIT73" s="1063"/>
      <c r="HIU73" s="1063"/>
      <c r="HIV73" s="1063"/>
      <c r="HIW73" s="527"/>
      <c r="HIX73" s="1062"/>
      <c r="HIY73" s="1063"/>
      <c r="HIZ73" s="1063"/>
      <c r="HJA73" s="1063"/>
      <c r="HJB73" s="1063"/>
      <c r="HJC73" s="1063"/>
      <c r="HJD73" s="527"/>
      <c r="HJE73" s="1062"/>
      <c r="HJF73" s="1063"/>
      <c r="HJG73" s="1063"/>
      <c r="HJH73" s="1063"/>
      <c r="HJI73" s="1063"/>
      <c r="HJJ73" s="1063"/>
      <c r="HJK73" s="527"/>
      <c r="HJL73" s="1062"/>
      <c r="HJM73" s="1063"/>
      <c r="HJN73" s="1063"/>
      <c r="HJO73" s="1063"/>
      <c r="HJP73" s="1063"/>
      <c r="HJQ73" s="1063"/>
      <c r="HJR73" s="527"/>
      <c r="HJS73" s="1062"/>
      <c r="HJT73" s="1063"/>
      <c r="HJU73" s="1063"/>
      <c r="HJV73" s="1063"/>
      <c r="HJW73" s="1063"/>
      <c r="HJX73" s="1063"/>
      <c r="HJY73" s="527"/>
      <c r="HJZ73" s="1062"/>
      <c r="HKA73" s="1063"/>
      <c r="HKB73" s="1063"/>
      <c r="HKC73" s="1063"/>
      <c r="HKD73" s="1063"/>
      <c r="HKE73" s="1063"/>
      <c r="HKF73" s="527"/>
      <c r="HKG73" s="1062"/>
      <c r="HKH73" s="1063"/>
      <c r="HKI73" s="1063"/>
      <c r="HKJ73" s="1063"/>
      <c r="HKK73" s="1063"/>
      <c r="HKL73" s="1063"/>
      <c r="HKM73" s="527"/>
      <c r="HKN73" s="1062"/>
      <c r="HKO73" s="1063"/>
      <c r="HKP73" s="1063"/>
      <c r="HKQ73" s="1063"/>
      <c r="HKR73" s="1063"/>
      <c r="HKS73" s="1063"/>
      <c r="HKT73" s="527"/>
      <c r="HKU73" s="1062"/>
      <c r="HKV73" s="1063"/>
      <c r="HKW73" s="1063"/>
      <c r="HKX73" s="1063"/>
      <c r="HKY73" s="1063"/>
      <c r="HKZ73" s="1063"/>
      <c r="HLA73" s="527"/>
      <c r="HLB73" s="1062"/>
      <c r="HLC73" s="1063"/>
      <c r="HLD73" s="1063"/>
      <c r="HLE73" s="1063"/>
      <c r="HLF73" s="1063"/>
      <c r="HLG73" s="1063"/>
      <c r="HLH73" s="527"/>
      <c r="HLI73" s="1062"/>
      <c r="HLJ73" s="1063"/>
      <c r="HLK73" s="1063"/>
      <c r="HLL73" s="1063"/>
      <c r="HLM73" s="1063"/>
      <c r="HLN73" s="1063"/>
      <c r="HLO73" s="527"/>
      <c r="HLP73" s="1062"/>
      <c r="HLQ73" s="1063"/>
      <c r="HLR73" s="1063"/>
      <c r="HLS73" s="1063"/>
      <c r="HLT73" s="1063"/>
      <c r="HLU73" s="1063"/>
      <c r="HLV73" s="527"/>
      <c r="HLW73" s="1062"/>
      <c r="HLX73" s="1063"/>
      <c r="HLY73" s="1063"/>
      <c r="HLZ73" s="1063"/>
      <c r="HMA73" s="1063"/>
      <c r="HMB73" s="1063"/>
      <c r="HMC73" s="527"/>
      <c r="HMD73" s="1062"/>
      <c r="HME73" s="1063"/>
      <c r="HMF73" s="1063"/>
      <c r="HMG73" s="1063"/>
      <c r="HMH73" s="1063"/>
      <c r="HMI73" s="1063"/>
      <c r="HMJ73" s="527"/>
      <c r="HMK73" s="1062"/>
      <c r="HML73" s="1063"/>
      <c r="HMM73" s="1063"/>
      <c r="HMN73" s="1063"/>
      <c r="HMO73" s="1063"/>
      <c r="HMP73" s="1063"/>
      <c r="HMQ73" s="527"/>
      <c r="HMR73" s="1062"/>
      <c r="HMS73" s="1063"/>
      <c r="HMT73" s="1063"/>
      <c r="HMU73" s="1063"/>
      <c r="HMV73" s="1063"/>
      <c r="HMW73" s="1063"/>
      <c r="HMX73" s="527"/>
      <c r="HMY73" s="1062"/>
      <c r="HMZ73" s="1063"/>
      <c r="HNA73" s="1063"/>
      <c r="HNB73" s="1063"/>
      <c r="HNC73" s="1063"/>
      <c r="HND73" s="1063"/>
      <c r="HNE73" s="527"/>
      <c r="HNF73" s="1062"/>
      <c r="HNG73" s="1063"/>
      <c r="HNH73" s="1063"/>
      <c r="HNI73" s="1063"/>
      <c r="HNJ73" s="1063"/>
      <c r="HNK73" s="1063"/>
      <c r="HNL73" s="527"/>
      <c r="HNM73" s="1062"/>
      <c r="HNN73" s="1063"/>
      <c r="HNO73" s="1063"/>
      <c r="HNP73" s="1063"/>
      <c r="HNQ73" s="1063"/>
      <c r="HNR73" s="1063"/>
      <c r="HNS73" s="527"/>
      <c r="HNT73" s="1062"/>
      <c r="HNU73" s="1063"/>
      <c r="HNV73" s="1063"/>
      <c r="HNW73" s="1063"/>
      <c r="HNX73" s="1063"/>
      <c r="HNY73" s="1063"/>
      <c r="HNZ73" s="527"/>
      <c r="HOA73" s="1062"/>
      <c r="HOB73" s="1063"/>
      <c r="HOC73" s="1063"/>
      <c r="HOD73" s="1063"/>
      <c r="HOE73" s="1063"/>
      <c r="HOF73" s="1063"/>
      <c r="HOG73" s="527"/>
      <c r="HOH73" s="1062"/>
      <c r="HOI73" s="1063"/>
      <c r="HOJ73" s="1063"/>
      <c r="HOK73" s="1063"/>
      <c r="HOL73" s="1063"/>
      <c r="HOM73" s="1063"/>
      <c r="HON73" s="527"/>
      <c r="HOO73" s="1062"/>
      <c r="HOP73" s="1063"/>
      <c r="HOQ73" s="1063"/>
      <c r="HOR73" s="1063"/>
      <c r="HOS73" s="1063"/>
      <c r="HOT73" s="1063"/>
      <c r="HOU73" s="527"/>
      <c r="HOV73" s="1062"/>
      <c r="HOW73" s="1063"/>
      <c r="HOX73" s="1063"/>
      <c r="HOY73" s="1063"/>
      <c r="HOZ73" s="1063"/>
      <c r="HPA73" s="1063"/>
      <c r="HPB73" s="527"/>
      <c r="HPC73" s="1062"/>
      <c r="HPD73" s="1063"/>
      <c r="HPE73" s="1063"/>
      <c r="HPF73" s="1063"/>
      <c r="HPG73" s="1063"/>
      <c r="HPH73" s="1063"/>
      <c r="HPI73" s="527"/>
      <c r="HPJ73" s="1062"/>
      <c r="HPK73" s="1063"/>
      <c r="HPL73" s="1063"/>
      <c r="HPM73" s="1063"/>
      <c r="HPN73" s="1063"/>
      <c r="HPO73" s="1063"/>
      <c r="HPP73" s="527"/>
      <c r="HPQ73" s="1062"/>
      <c r="HPR73" s="1063"/>
      <c r="HPS73" s="1063"/>
      <c r="HPT73" s="1063"/>
      <c r="HPU73" s="1063"/>
      <c r="HPV73" s="1063"/>
      <c r="HPW73" s="527"/>
      <c r="HPX73" s="1062"/>
      <c r="HPY73" s="1063"/>
      <c r="HPZ73" s="1063"/>
      <c r="HQA73" s="1063"/>
      <c r="HQB73" s="1063"/>
      <c r="HQC73" s="1063"/>
      <c r="HQD73" s="527"/>
      <c r="HQE73" s="1062"/>
      <c r="HQF73" s="1063"/>
      <c r="HQG73" s="1063"/>
      <c r="HQH73" s="1063"/>
      <c r="HQI73" s="1063"/>
      <c r="HQJ73" s="1063"/>
      <c r="HQK73" s="527"/>
      <c r="HQL73" s="1062"/>
      <c r="HQM73" s="1063"/>
      <c r="HQN73" s="1063"/>
      <c r="HQO73" s="1063"/>
      <c r="HQP73" s="1063"/>
      <c r="HQQ73" s="1063"/>
      <c r="HQR73" s="527"/>
      <c r="HQS73" s="1062"/>
      <c r="HQT73" s="1063"/>
      <c r="HQU73" s="1063"/>
      <c r="HQV73" s="1063"/>
      <c r="HQW73" s="1063"/>
      <c r="HQX73" s="1063"/>
      <c r="HQY73" s="527"/>
      <c r="HQZ73" s="1062"/>
      <c r="HRA73" s="1063"/>
      <c r="HRB73" s="1063"/>
      <c r="HRC73" s="1063"/>
      <c r="HRD73" s="1063"/>
      <c r="HRE73" s="1063"/>
      <c r="HRF73" s="527"/>
      <c r="HRG73" s="1062"/>
      <c r="HRH73" s="1063"/>
      <c r="HRI73" s="1063"/>
      <c r="HRJ73" s="1063"/>
      <c r="HRK73" s="1063"/>
      <c r="HRL73" s="1063"/>
      <c r="HRM73" s="527"/>
      <c r="HRN73" s="1062"/>
      <c r="HRO73" s="1063"/>
      <c r="HRP73" s="1063"/>
      <c r="HRQ73" s="1063"/>
      <c r="HRR73" s="1063"/>
      <c r="HRS73" s="1063"/>
      <c r="HRT73" s="527"/>
      <c r="HRU73" s="1062"/>
      <c r="HRV73" s="1063"/>
      <c r="HRW73" s="1063"/>
      <c r="HRX73" s="1063"/>
      <c r="HRY73" s="1063"/>
      <c r="HRZ73" s="1063"/>
      <c r="HSA73" s="527"/>
      <c r="HSB73" s="1062"/>
      <c r="HSC73" s="1063"/>
      <c r="HSD73" s="1063"/>
      <c r="HSE73" s="1063"/>
      <c r="HSF73" s="1063"/>
      <c r="HSG73" s="1063"/>
      <c r="HSH73" s="527"/>
      <c r="HSI73" s="1062"/>
      <c r="HSJ73" s="1063"/>
      <c r="HSK73" s="1063"/>
      <c r="HSL73" s="1063"/>
      <c r="HSM73" s="1063"/>
      <c r="HSN73" s="1063"/>
      <c r="HSO73" s="527"/>
      <c r="HSP73" s="1062"/>
      <c r="HSQ73" s="1063"/>
      <c r="HSR73" s="1063"/>
      <c r="HSS73" s="1063"/>
      <c r="HST73" s="1063"/>
      <c r="HSU73" s="1063"/>
      <c r="HSV73" s="527"/>
      <c r="HSW73" s="1062"/>
      <c r="HSX73" s="1063"/>
      <c r="HSY73" s="1063"/>
      <c r="HSZ73" s="1063"/>
      <c r="HTA73" s="1063"/>
      <c r="HTB73" s="1063"/>
      <c r="HTC73" s="527"/>
      <c r="HTD73" s="1062"/>
      <c r="HTE73" s="1063"/>
      <c r="HTF73" s="1063"/>
      <c r="HTG73" s="1063"/>
      <c r="HTH73" s="1063"/>
      <c r="HTI73" s="1063"/>
      <c r="HTJ73" s="527"/>
      <c r="HTK73" s="1062"/>
      <c r="HTL73" s="1063"/>
      <c r="HTM73" s="1063"/>
      <c r="HTN73" s="1063"/>
      <c r="HTO73" s="1063"/>
      <c r="HTP73" s="1063"/>
      <c r="HTQ73" s="527"/>
      <c r="HTR73" s="1062"/>
      <c r="HTS73" s="1063"/>
      <c r="HTT73" s="1063"/>
      <c r="HTU73" s="1063"/>
      <c r="HTV73" s="1063"/>
      <c r="HTW73" s="1063"/>
      <c r="HTX73" s="527"/>
      <c r="HTY73" s="1062"/>
      <c r="HTZ73" s="1063"/>
      <c r="HUA73" s="1063"/>
      <c r="HUB73" s="1063"/>
      <c r="HUC73" s="1063"/>
      <c r="HUD73" s="1063"/>
      <c r="HUE73" s="527"/>
      <c r="HUF73" s="1062"/>
      <c r="HUG73" s="1063"/>
      <c r="HUH73" s="1063"/>
      <c r="HUI73" s="1063"/>
      <c r="HUJ73" s="1063"/>
      <c r="HUK73" s="1063"/>
      <c r="HUL73" s="527"/>
      <c r="HUM73" s="1062"/>
      <c r="HUN73" s="1063"/>
      <c r="HUO73" s="1063"/>
      <c r="HUP73" s="1063"/>
      <c r="HUQ73" s="1063"/>
      <c r="HUR73" s="1063"/>
      <c r="HUS73" s="527"/>
      <c r="HUT73" s="1062"/>
      <c r="HUU73" s="1063"/>
      <c r="HUV73" s="1063"/>
      <c r="HUW73" s="1063"/>
      <c r="HUX73" s="1063"/>
      <c r="HUY73" s="1063"/>
      <c r="HUZ73" s="527"/>
      <c r="HVA73" s="1062"/>
      <c r="HVB73" s="1063"/>
      <c r="HVC73" s="1063"/>
      <c r="HVD73" s="1063"/>
      <c r="HVE73" s="1063"/>
      <c r="HVF73" s="1063"/>
      <c r="HVG73" s="527"/>
      <c r="HVH73" s="1062"/>
      <c r="HVI73" s="1063"/>
      <c r="HVJ73" s="1063"/>
      <c r="HVK73" s="1063"/>
      <c r="HVL73" s="1063"/>
      <c r="HVM73" s="1063"/>
      <c r="HVN73" s="527"/>
      <c r="HVO73" s="1062"/>
      <c r="HVP73" s="1063"/>
      <c r="HVQ73" s="1063"/>
      <c r="HVR73" s="1063"/>
      <c r="HVS73" s="1063"/>
      <c r="HVT73" s="1063"/>
      <c r="HVU73" s="527"/>
      <c r="HVV73" s="1062"/>
      <c r="HVW73" s="1063"/>
      <c r="HVX73" s="1063"/>
      <c r="HVY73" s="1063"/>
      <c r="HVZ73" s="1063"/>
      <c r="HWA73" s="1063"/>
      <c r="HWB73" s="527"/>
      <c r="HWC73" s="1062"/>
      <c r="HWD73" s="1063"/>
      <c r="HWE73" s="1063"/>
      <c r="HWF73" s="1063"/>
      <c r="HWG73" s="1063"/>
      <c r="HWH73" s="1063"/>
      <c r="HWI73" s="527"/>
      <c r="HWJ73" s="1062"/>
      <c r="HWK73" s="1063"/>
      <c r="HWL73" s="1063"/>
      <c r="HWM73" s="1063"/>
      <c r="HWN73" s="1063"/>
      <c r="HWO73" s="1063"/>
      <c r="HWP73" s="527"/>
      <c r="HWQ73" s="1062"/>
      <c r="HWR73" s="1063"/>
      <c r="HWS73" s="1063"/>
      <c r="HWT73" s="1063"/>
      <c r="HWU73" s="1063"/>
      <c r="HWV73" s="1063"/>
      <c r="HWW73" s="527"/>
      <c r="HWX73" s="1062"/>
      <c r="HWY73" s="1063"/>
      <c r="HWZ73" s="1063"/>
      <c r="HXA73" s="1063"/>
      <c r="HXB73" s="1063"/>
      <c r="HXC73" s="1063"/>
      <c r="HXD73" s="527"/>
      <c r="HXE73" s="1062"/>
      <c r="HXF73" s="1063"/>
      <c r="HXG73" s="1063"/>
      <c r="HXH73" s="1063"/>
      <c r="HXI73" s="1063"/>
      <c r="HXJ73" s="1063"/>
      <c r="HXK73" s="527"/>
      <c r="HXL73" s="1062"/>
      <c r="HXM73" s="1063"/>
      <c r="HXN73" s="1063"/>
      <c r="HXO73" s="1063"/>
      <c r="HXP73" s="1063"/>
      <c r="HXQ73" s="1063"/>
      <c r="HXR73" s="527"/>
      <c r="HXS73" s="1062"/>
      <c r="HXT73" s="1063"/>
      <c r="HXU73" s="1063"/>
      <c r="HXV73" s="1063"/>
      <c r="HXW73" s="1063"/>
      <c r="HXX73" s="1063"/>
      <c r="HXY73" s="527"/>
      <c r="HXZ73" s="1062"/>
      <c r="HYA73" s="1063"/>
      <c r="HYB73" s="1063"/>
      <c r="HYC73" s="1063"/>
      <c r="HYD73" s="1063"/>
      <c r="HYE73" s="1063"/>
      <c r="HYF73" s="527"/>
      <c r="HYG73" s="1062"/>
      <c r="HYH73" s="1063"/>
      <c r="HYI73" s="1063"/>
      <c r="HYJ73" s="1063"/>
      <c r="HYK73" s="1063"/>
      <c r="HYL73" s="1063"/>
      <c r="HYM73" s="527"/>
      <c r="HYN73" s="1062"/>
      <c r="HYO73" s="1063"/>
      <c r="HYP73" s="1063"/>
      <c r="HYQ73" s="1063"/>
      <c r="HYR73" s="1063"/>
      <c r="HYS73" s="1063"/>
      <c r="HYT73" s="527"/>
      <c r="HYU73" s="1062"/>
      <c r="HYV73" s="1063"/>
      <c r="HYW73" s="1063"/>
      <c r="HYX73" s="1063"/>
      <c r="HYY73" s="1063"/>
      <c r="HYZ73" s="1063"/>
      <c r="HZA73" s="527"/>
      <c r="HZB73" s="1062"/>
      <c r="HZC73" s="1063"/>
      <c r="HZD73" s="1063"/>
      <c r="HZE73" s="1063"/>
      <c r="HZF73" s="1063"/>
      <c r="HZG73" s="1063"/>
      <c r="HZH73" s="527"/>
      <c r="HZI73" s="1062"/>
      <c r="HZJ73" s="1063"/>
      <c r="HZK73" s="1063"/>
      <c r="HZL73" s="1063"/>
      <c r="HZM73" s="1063"/>
      <c r="HZN73" s="1063"/>
      <c r="HZO73" s="527"/>
      <c r="HZP73" s="1062"/>
      <c r="HZQ73" s="1063"/>
      <c r="HZR73" s="1063"/>
      <c r="HZS73" s="1063"/>
      <c r="HZT73" s="1063"/>
      <c r="HZU73" s="1063"/>
      <c r="HZV73" s="527"/>
      <c r="HZW73" s="1062"/>
      <c r="HZX73" s="1063"/>
      <c r="HZY73" s="1063"/>
      <c r="HZZ73" s="1063"/>
      <c r="IAA73" s="1063"/>
      <c r="IAB73" s="1063"/>
      <c r="IAC73" s="527"/>
      <c r="IAD73" s="1062"/>
      <c r="IAE73" s="1063"/>
      <c r="IAF73" s="1063"/>
      <c r="IAG73" s="1063"/>
      <c r="IAH73" s="1063"/>
      <c r="IAI73" s="1063"/>
      <c r="IAJ73" s="527"/>
      <c r="IAK73" s="1062"/>
      <c r="IAL73" s="1063"/>
      <c r="IAM73" s="1063"/>
      <c r="IAN73" s="1063"/>
      <c r="IAO73" s="1063"/>
      <c r="IAP73" s="1063"/>
      <c r="IAQ73" s="527"/>
      <c r="IAR73" s="1062"/>
      <c r="IAS73" s="1063"/>
      <c r="IAT73" s="1063"/>
      <c r="IAU73" s="1063"/>
      <c r="IAV73" s="1063"/>
      <c r="IAW73" s="1063"/>
      <c r="IAX73" s="527"/>
      <c r="IAY73" s="1062"/>
      <c r="IAZ73" s="1063"/>
      <c r="IBA73" s="1063"/>
      <c r="IBB73" s="1063"/>
      <c r="IBC73" s="1063"/>
      <c r="IBD73" s="1063"/>
      <c r="IBE73" s="527"/>
      <c r="IBF73" s="1062"/>
      <c r="IBG73" s="1063"/>
      <c r="IBH73" s="1063"/>
      <c r="IBI73" s="1063"/>
      <c r="IBJ73" s="1063"/>
      <c r="IBK73" s="1063"/>
      <c r="IBL73" s="527"/>
      <c r="IBM73" s="1062"/>
      <c r="IBN73" s="1063"/>
      <c r="IBO73" s="1063"/>
      <c r="IBP73" s="1063"/>
      <c r="IBQ73" s="1063"/>
      <c r="IBR73" s="1063"/>
      <c r="IBS73" s="527"/>
      <c r="IBT73" s="1062"/>
      <c r="IBU73" s="1063"/>
      <c r="IBV73" s="1063"/>
      <c r="IBW73" s="1063"/>
      <c r="IBX73" s="1063"/>
      <c r="IBY73" s="1063"/>
      <c r="IBZ73" s="527"/>
      <c r="ICA73" s="1062"/>
      <c r="ICB73" s="1063"/>
      <c r="ICC73" s="1063"/>
      <c r="ICD73" s="1063"/>
      <c r="ICE73" s="1063"/>
      <c r="ICF73" s="1063"/>
      <c r="ICG73" s="527"/>
      <c r="ICH73" s="1062"/>
      <c r="ICI73" s="1063"/>
      <c r="ICJ73" s="1063"/>
      <c r="ICK73" s="1063"/>
      <c r="ICL73" s="1063"/>
      <c r="ICM73" s="1063"/>
      <c r="ICN73" s="527"/>
      <c r="ICO73" s="1062"/>
      <c r="ICP73" s="1063"/>
      <c r="ICQ73" s="1063"/>
      <c r="ICR73" s="1063"/>
      <c r="ICS73" s="1063"/>
      <c r="ICT73" s="1063"/>
      <c r="ICU73" s="527"/>
      <c r="ICV73" s="1062"/>
      <c r="ICW73" s="1063"/>
      <c r="ICX73" s="1063"/>
      <c r="ICY73" s="1063"/>
      <c r="ICZ73" s="1063"/>
      <c r="IDA73" s="1063"/>
      <c r="IDB73" s="527"/>
      <c r="IDC73" s="1062"/>
      <c r="IDD73" s="1063"/>
      <c r="IDE73" s="1063"/>
      <c r="IDF73" s="1063"/>
      <c r="IDG73" s="1063"/>
      <c r="IDH73" s="1063"/>
      <c r="IDI73" s="527"/>
      <c r="IDJ73" s="1062"/>
      <c r="IDK73" s="1063"/>
      <c r="IDL73" s="1063"/>
      <c r="IDM73" s="1063"/>
      <c r="IDN73" s="1063"/>
      <c r="IDO73" s="1063"/>
      <c r="IDP73" s="527"/>
      <c r="IDQ73" s="1062"/>
      <c r="IDR73" s="1063"/>
      <c r="IDS73" s="1063"/>
      <c r="IDT73" s="1063"/>
      <c r="IDU73" s="1063"/>
      <c r="IDV73" s="1063"/>
      <c r="IDW73" s="527"/>
      <c r="IDX73" s="1062"/>
      <c r="IDY73" s="1063"/>
      <c r="IDZ73" s="1063"/>
      <c r="IEA73" s="1063"/>
      <c r="IEB73" s="1063"/>
      <c r="IEC73" s="1063"/>
      <c r="IED73" s="527"/>
      <c r="IEE73" s="1062"/>
      <c r="IEF73" s="1063"/>
      <c r="IEG73" s="1063"/>
      <c r="IEH73" s="1063"/>
      <c r="IEI73" s="1063"/>
      <c r="IEJ73" s="1063"/>
      <c r="IEK73" s="527"/>
      <c r="IEL73" s="1062"/>
      <c r="IEM73" s="1063"/>
      <c r="IEN73" s="1063"/>
      <c r="IEO73" s="1063"/>
      <c r="IEP73" s="1063"/>
      <c r="IEQ73" s="1063"/>
      <c r="IER73" s="527"/>
      <c r="IES73" s="1062"/>
      <c r="IET73" s="1063"/>
      <c r="IEU73" s="1063"/>
      <c r="IEV73" s="1063"/>
      <c r="IEW73" s="1063"/>
      <c r="IEX73" s="1063"/>
      <c r="IEY73" s="527"/>
      <c r="IEZ73" s="1062"/>
      <c r="IFA73" s="1063"/>
      <c r="IFB73" s="1063"/>
      <c r="IFC73" s="1063"/>
      <c r="IFD73" s="1063"/>
      <c r="IFE73" s="1063"/>
      <c r="IFF73" s="527"/>
      <c r="IFG73" s="1062"/>
      <c r="IFH73" s="1063"/>
      <c r="IFI73" s="1063"/>
      <c r="IFJ73" s="1063"/>
      <c r="IFK73" s="1063"/>
      <c r="IFL73" s="1063"/>
      <c r="IFM73" s="527"/>
      <c r="IFN73" s="1062"/>
      <c r="IFO73" s="1063"/>
      <c r="IFP73" s="1063"/>
      <c r="IFQ73" s="1063"/>
      <c r="IFR73" s="1063"/>
      <c r="IFS73" s="1063"/>
      <c r="IFT73" s="527"/>
      <c r="IFU73" s="1062"/>
      <c r="IFV73" s="1063"/>
      <c r="IFW73" s="1063"/>
      <c r="IFX73" s="1063"/>
      <c r="IFY73" s="1063"/>
      <c r="IFZ73" s="1063"/>
      <c r="IGA73" s="527"/>
      <c r="IGB73" s="1062"/>
      <c r="IGC73" s="1063"/>
      <c r="IGD73" s="1063"/>
      <c r="IGE73" s="1063"/>
      <c r="IGF73" s="1063"/>
      <c r="IGG73" s="1063"/>
      <c r="IGH73" s="527"/>
      <c r="IGI73" s="1062"/>
      <c r="IGJ73" s="1063"/>
      <c r="IGK73" s="1063"/>
      <c r="IGL73" s="1063"/>
      <c r="IGM73" s="1063"/>
      <c r="IGN73" s="1063"/>
      <c r="IGO73" s="527"/>
      <c r="IGP73" s="1062"/>
      <c r="IGQ73" s="1063"/>
      <c r="IGR73" s="1063"/>
      <c r="IGS73" s="1063"/>
      <c r="IGT73" s="1063"/>
      <c r="IGU73" s="1063"/>
      <c r="IGV73" s="527"/>
      <c r="IGW73" s="1062"/>
      <c r="IGX73" s="1063"/>
      <c r="IGY73" s="1063"/>
      <c r="IGZ73" s="1063"/>
      <c r="IHA73" s="1063"/>
      <c r="IHB73" s="1063"/>
      <c r="IHC73" s="527"/>
      <c r="IHD73" s="1062"/>
      <c r="IHE73" s="1063"/>
      <c r="IHF73" s="1063"/>
      <c r="IHG73" s="1063"/>
      <c r="IHH73" s="1063"/>
      <c r="IHI73" s="1063"/>
      <c r="IHJ73" s="527"/>
      <c r="IHK73" s="1062"/>
      <c r="IHL73" s="1063"/>
      <c r="IHM73" s="1063"/>
      <c r="IHN73" s="1063"/>
      <c r="IHO73" s="1063"/>
      <c r="IHP73" s="1063"/>
      <c r="IHQ73" s="527"/>
      <c r="IHR73" s="1062"/>
      <c r="IHS73" s="1063"/>
      <c r="IHT73" s="1063"/>
      <c r="IHU73" s="1063"/>
      <c r="IHV73" s="1063"/>
      <c r="IHW73" s="1063"/>
      <c r="IHX73" s="527"/>
      <c r="IHY73" s="1062"/>
      <c r="IHZ73" s="1063"/>
      <c r="IIA73" s="1063"/>
      <c r="IIB73" s="1063"/>
      <c r="IIC73" s="1063"/>
      <c r="IID73" s="1063"/>
      <c r="IIE73" s="527"/>
      <c r="IIF73" s="1062"/>
      <c r="IIG73" s="1063"/>
      <c r="IIH73" s="1063"/>
      <c r="III73" s="1063"/>
      <c r="IIJ73" s="1063"/>
      <c r="IIK73" s="1063"/>
      <c r="IIL73" s="527"/>
      <c r="IIM73" s="1062"/>
      <c r="IIN73" s="1063"/>
      <c r="IIO73" s="1063"/>
      <c r="IIP73" s="1063"/>
      <c r="IIQ73" s="1063"/>
      <c r="IIR73" s="1063"/>
      <c r="IIS73" s="527"/>
      <c r="IIT73" s="1062"/>
      <c r="IIU73" s="1063"/>
      <c r="IIV73" s="1063"/>
      <c r="IIW73" s="1063"/>
      <c r="IIX73" s="1063"/>
      <c r="IIY73" s="1063"/>
      <c r="IIZ73" s="527"/>
      <c r="IJA73" s="1062"/>
      <c r="IJB73" s="1063"/>
      <c r="IJC73" s="1063"/>
      <c r="IJD73" s="1063"/>
      <c r="IJE73" s="1063"/>
      <c r="IJF73" s="1063"/>
      <c r="IJG73" s="527"/>
      <c r="IJH73" s="1062"/>
      <c r="IJI73" s="1063"/>
      <c r="IJJ73" s="1063"/>
      <c r="IJK73" s="1063"/>
      <c r="IJL73" s="1063"/>
      <c r="IJM73" s="1063"/>
      <c r="IJN73" s="527"/>
      <c r="IJO73" s="1062"/>
      <c r="IJP73" s="1063"/>
      <c r="IJQ73" s="1063"/>
      <c r="IJR73" s="1063"/>
      <c r="IJS73" s="1063"/>
      <c r="IJT73" s="1063"/>
      <c r="IJU73" s="527"/>
      <c r="IJV73" s="1062"/>
      <c r="IJW73" s="1063"/>
      <c r="IJX73" s="1063"/>
      <c r="IJY73" s="1063"/>
      <c r="IJZ73" s="1063"/>
      <c r="IKA73" s="1063"/>
      <c r="IKB73" s="527"/>
      <c r="IKC73" s="1062"/>
      <c r="IKD73" s="1063"/>
      <c r="IKE73" s="1063"/>
      <c r="IKF73" s="1063"/>
      <c r="IKG73" s="1063"/>
      <c r="IKH73" s="1063"/>
      <c r="IKI73" s="527"/>
      <c r="IKJ73" s="1062"/>
      <c r="IKK73" s="1063"/>
      <c r="IKL73" s="1063"/>
      <c r="IKM73" s="1063"/>
      <c r="IKN73" s="1063"/>
      <c r="IKO73" s="1063"/>
      <c r="IKP73" s="527"/>
      <c r="IKQ73" s="1062"/>
      <c r="IKR73" s="1063"/>
      <c r="IKS73" s="1063"/>
      <c r="IKT73" s="1063"/>
      <c r="IKU73" s="1063"/>
      <c r="IKV73" s="1063"/>
      <c r="IKW73" s="527"/>
      <c r="IKX73" s="1062"/>
      <c r="IKY73" s="1063"/>
      <c r="IKZ73" s="1063"/>
      <c r="ILA73" s="1063"/>
      <c r="ILB73" s="1063"/>
      <c r="ILC73" s="1063"/>
      <c r="ILD73" s="527"/>
      <c r="ILE73" s="1062"/>
      <c r="ILF73" s="1063"/>
      <c r="ILG73" s="1063"/>
      <c r="ILH73" s="1063"/>
      <c r="ILI73" s="1063"/>
      <c r="ILJ73" s="1063"/>
      <c r="ILK73" s="527"/>
      <c r="ILL73" s="1062"/>
      <c r="ILM73" s="1063"/>
      <c r="ILN73" s="1063"/>
      <c r="ILO73" s="1063"/>
      <c r="ILP73" s="1063"/>
      <c r="ILQ73" s="1063"/>
      <c r="ILR73" s="527"/>
      <c r="ILS73" s="1062"/>
      <c r="ILT73" s="1063"/>
      <c r="ILU73" s="1063"/>
      <c r="ILV73" s="1063"/>
      <c r="ILW73" s="1063"/>
      <c r="ILX73" s="1063"/>
      <c r="ILY73" s="527"/>
      <c r="ILZ73" s="1062"/>
      <c r="IMA73" s="1063"/>
      <c r="IMB73" s="1063"/>
      <c r="IMC73" s="1063"/>
      <c r="IMD73" s="1063"/>
      <c r="IME73" s="1063"/>
      <c r="IMF73" s="527"/>
      <c r="IMG73" s="1062"/>
      <c r="IMH73" s="1063"/>
      <c r="IMI73" s="1063"/>
      <c r="IMJ73" s="1063"/>
      <c r="IMK73" s="1063"/>
      <c r="IML73" s="1063"/>
      <c r="IMM73" s="527"/>
      <c r="IMN73" s="1062"/>
      <c r="IMO73" s="1063"/>
      <c r="IMP73" s="1063"/>
      <c r="IMQ73" s="1063"/>
      <c r="IMR73" s="1063"/>
      <c r="IMS73" s="1063"/>
      <c r="IMT73" s="527"/>
      <c r="IMU73" s="1062"/>
      <c r="IMV73" s="1063"/>
      <c r="IMW73" s="1063"/>
      <c r="IMX73" s="1063"/>
      <c r="IMY73" s="1063"/>
      <c r="IMZ73" s="1063"/>
      <c r="INA73" s="527"/>
      <c r="INB73" s="1062"/>
      <c r="INC73" s="1063"/>
      <c r="IND73" s="1063"/>
      <c r="INE73" s="1063"/>
      <c r="INF73" s="1063"/>
      <c r="ING73" s="1063"/>
      <c r="INH73" s="527"/>
      <c r="INI73" s="1062"/>
      <c r="INJ73" s="1063"/>
      <c r="INK73" s="1063"/>
      <c r="INL73" s="1063"/>
      <c r="INM73" s="1063"/>
      <c r="INN73" s="1063"/>
      <c r="INO73" s="527"/>
      <c r="INP73" s="1062"/>
      <c r="INQ73" s="1063"/>
      <c r="INR73" s="1063"/>
      <c r="INS73" s="1063"/>
      <c r="INT73" s="1063"/>
      <c r="INU73" s="1063"/>
      <c r="INV73" s="527"/>
      <c r="INW73" s="1062"/>
      <c r="INX73" s="1063"/>
      <c r="INY73" s="1063"/>
      <c r="INZ73" s="1063"/>
      <c r="IOA73" s="1063"/>
      <c r="IOB73" s="1063"/>
      <c r="IOC73" s="527"/>
      <c r="IOD73" s="1062"/>
      <c r="IOE73" s="1063"/>
      <c r="IOF73" s="1063"/>
      <c r="IOG73" s="1063"/>
      <c r="IOH73" s="1063"/>
      <c r="IOI73" s="1063"/>
      <c r="IOJ73" s="527"/>
      <c r="IOK73" s="1062"/>
      <c r="IOL73" s="1063"/>
      <c r="IOM73" s="1063"/>
      <c r="ION73" s="1063"/>
      <c r="IOO73" s="1063"/>
      <c r="IOP73" s="1063"/>
      <c r="IOQ73" s="527"/>
      <c r="IOR73" s="1062"/>
      <c r="IOS73" s="1063"/>
      <c r="IOT73" s="1063"/>
      <c r="IOU73" s="1063"/>
      <c r="IOV73" s="1063"/>
      <c r="IOW73" s="1063"/>
      <c r="IOX73" s="527"/>
      <c r="IOY73" s="1062"/>
      <c r="IOZ73" s="1063"/>
      <c r="IPA73" s="1063"/>
      <c r="IPB73" s="1063"/>
      <c r="IPC73" s="1063"/>
      <c r="IPD73" s="1063"/>
      <c r="IPE73" s="527"/>
      <c r="IPF73" s="1062"/>
      <c r="IPG73" s="1063"/>
      <c r="IPH73" s="1063"/>
      <c r="IPI73" s="1063"/>
      <c r="IPJ73" s="1063"/>
      <c r="IPK73" s="1063"/>
      <c r="IPL73" s="527"/>
      <c r="IPM73" s="1062"/>
      <c r="IPN73" s="1063"/>
      <c r="IPO73" s="1063"/>
      <c r="IPP73" s="1063"/>
      <c r="IPQ73" s="1063"/>
      <c r="IPR73" s="1063"/>
      <c r="IPS73" s="527"/>
      <c r="IPT73" s="1062"/>
      <c r="IPU73" s="1063"/>
      <c r="IPV73" s="1063"/>
      <c r="IPW73" s="1063"/>
      <c r="IPX73" s="1063"/>
      <c r="IPY73" s="1063"/>
      <c r="IPZ73" s="527"/>
      <c r="IQA73" s="1062"/>
      <c r="IQB73" s="1063"/>
      <c r="IQC73" s="1063"/>
      <c r="IQD73" s="1063"/>
      <c r="IQE73" s="1063"/>
      <c r="IQF73" s="1063"/>
      <c r="IQG73" s="527"/>
      <c r="IQH73" s="1062"/>
      <c r="IQI73" s="1063"/>
      <c r="IQJ73" s="1063"/>
      <c r="IQK73" s="1063"/>
      <c r="IQL73" s="1063"/>
      <c r="IQM73" s="1063"/>
      <c r="IQN73" s="527"/>
      <c r="IQO73" s="1062"/>
      <c r="IQP73" s="1063"/>
      <c r="IQQ73" s="1063"/>
      <c r="IQR73" s="1063"/>
      <c r="IQS73" s="1063"/>
      <c r="IQT73" s="1063"/>
      <c r="IQU73" s="527"/>
      <c r="IQV73" s="1062"/>
      <c r="IQW73" s="1063"/>
      <c r="IQX73" s="1063"/>
      <c r="IQY73" s="1063"/>
      <c r="IQZ73" s="1063"/>
      <c r="IRA73" s="1063"/>
      <c r="IRB73" s="527"/>
      <c r="IRC73" s="1062"/>
      <c r="IRD73" s="1063"/>
      <c r="IRE73" s="1063"/>
      <c r="IRF73" s="1063"/>
      <c r="IRG73" s="1063"/>
      <c r="IRH73" s="1063"/>
      <c r="IRI73" s="527"/>
      <c r="IRJ73" s="1062"/>
      <c r="IRK73" s="1063"/>
      <c r="IRL73" s="1063"/>
      <c r="IRM73" s="1063"/>
      <c r="IRN73" s="1063"/>
      <c r="IRO73" s="1063"/>
      <c r="IRP73" s="527"/>
      <c r="IRQ73" s="1062"/>
      <c r="IRR73" s="1063"/>
      <c r="IRS73" s="1063"/>
      <c r="IRT73" s="1063"/>
      <c r="IRU73" s="1063"/>
      <c r="IRV73" s="1063"/>
      <c r="IRW73" s="527"/>
      <c r="IRX73" s="1062"/>
      <c r="IRY73" s="1063"/>
      <c r="IRZ73" s="1063"/>
      <c r="ISA73" s="1063"/>
      <c r="ISB73" s="1063"/>
      <c r="ISC73" s="1063"/>
      <c r="ISD73" s="527"/>
      <c r="ISE73" s="1062"/>
      <c r="ISF73" s="1063"/>
      <c r="ISG73" s="1063"/>
      <c r="ISH73" s="1063"/>
      <c r="ISI73" s="1063"/>
      <c r="ISJ73" s="1063"/>
      <c r="ISK73" s="527"/>
      <c r="ISL73" s="1062"/>
      <c r="ISM73" s="1063"/>
      <c r="ISN73" s="1063"/>
      <c r="ISO73" s="1063"/>
      <c r="ISP73" s="1063"/>
      <c r="ISQ73" s="1063"/>
      <c r="ISR73" s="527"/>
      <c r="ISS73" s="1062"/>
      <c r="IST73" s="1063"/>
      <c r="ISU73" s="1063"/>
      <c r="ISV73" s="1063"/>
      <c r="ISW73" s="1063"/>
      <c r="ISX73" s="1063"/>
      <c r="ISY73" s="527"/>
      <c r="ISZ73" s="1062"/>
      <c r="ITA73" s="1063"/>
      <c r="ITB73" s="1063"/>
      <c r="ITC73" s="1063"/>
      <c r="ITD73" s="1063"/>
      <c r="ITE73" s="1063"/>
      <c r="ITF73" s="527"/>
      <c r="ITG73" s="1062"/>
      <c r="ITH73" s="1063"/>
      <c r="ITI73" s="1063"/>
      <c r="ITJ73" s="1063"/>
      <c r="ITK73" s="1063"/>
      <c r="ITL73" s="1063"/>
      <c r="ITM73" s="527"/>
      <c r="ITN73" s="1062"/>
      <c r="ITO73" s="1063"/>
      <c r="ITP73" s="1063"/>
      <c r="ITQ73" s="1063"/>
      <c r="ITR73" s="1063"/>
      <c r="ITS73" s="1063"/>
      <c r="ITT73" s="527"/>
      <c r="ITU73" s="1062"/>
      <c r="ITV73" s="1063"/>
      <c r="ITW73" s="1063"/>
      <c r="ITX73" s="1063"/>
      <c r="ITY73" s="1063"/>
      <c r="ITZ73" s="1063"/>
      <c r="IUA73" s="527"/>
      <c r="IUB73" s="1062"/>
      <c r="IUC73" s="1063"/>
      <c r="IUD73" s="1063"/>
      <c r="IUE73" s="1063"/>
      <c r="IUF73" s="1063"/>
      <c r="IUG73" s="1063"/>
      <c r="IUH73" s="527"/>
      <c r="IUI73" s="1062"/>
      <c r="IUJ73" s="1063"/>
      <c r="IUK73" s="1063"/>
      <c r="IUL73" s="1063"/>
      <c r="IUM73" s="1063"/>
      <c r="IUN73" s="1063"/>
      <c r="IUO73" s="527"/>
      <c r="IUP73" s="1062"/>
      <c r="IUQ73" s="1063"/>
      <c r="IUR73" s="1063"/>
      <c r="IUS73" s="1063"/>
      <c r="IUT73" s="1063"/>
      <c r="IUU73" s="1063"/>
      <c r="IUV73" s="527"/>
      <c r="IUW73" s="1062"/>
      <c r="IUX73" s="1063"/>
      <c r="IUY73" s="1063"/>
      <c r="IUZ73" s="1063"/>
      <c r="IVA73" s="1063"/>
      <c r="IVB73" s="1063"/>
      <c r="IVC73" s="527"/>
      <c r="IVD73" s="1062"/>
      <c r="IVE73" s="1063"/>
      <c r="IVF73" s="1063"/>
      <c r="IVG73" s="1063"/>
      <c r="IVH73" s="1063"/>
      <c r="IVI73" s="1063"/>
      <c r="IVJ73" s="527"/>
      <c r="IVK73" s="1062"/>
      <c r="IVL73" s="1063"/>
      <c r="IVM73" s="1063"/>
      <c r="IVN73" s="1063"/>
      <c r="IVO73" s="1063"/>
      <c r="IVP73" s="1063"/>
      <c r="IVQ73" s="527"/>
      <c r="IVR73" s="1062"/>
      <c r="IVS73" s="1063"/>
      <c r="IVT73" s="1063"/>
      <c r="IVU73" s="1063"/>
      <c r="IVV73" s="1063"/>
      <c r="IVW73" s="1063"/>
      <c r="IVX73" s="527"/>
      <c r="IVY73" s="1062"/>
      <c r="IVZ73" s="1063"/>
      <c r="IWA73" s="1063"/>
      <c r="IWB73" s="1063"/>
      <c r="IWC73" s="1063"/>
      <c r="IWD73" s="1063"/>
      <c r="IWE73" s="527"/>
      <c r="IWF73" s="1062"/>
      <c r="IWG73" s="1063"/>
      <c r="IWH73" s="1063"/>
      <c r="IWI73" s="1063"/>
      <c r="IWJ73" s="1063"/>
      <c r="IWK73" s="1063"/>
      <c r="IWL73" s="527"/>
      <c r="IWM73" s="1062"/>
      <c r="IWN73" s="1063"/>
      <c r="IWO73" s="1063"/>
      <c r="IWP73" s="1063"/>
      <c r="IWQ73" s="1063"/>
      <c r="IWR73" s="1063"/>
      <c r="IWS73" s="527"/>
      <c r="IWT73" s="1062"/>
      <c r="IWU73" s="1063"/>
      <c r="IWV73" s="1063"/>
      <c r="IWW73" s="1063"/>
      <c r="IWX73" s="1063"/>
      <c r="IWY73" s="1063"/>
      <c r="IWZ73" s="527"/>
      <c r="IXA73" s="1062"/>
      <c r="IXB73" s="1063"/>
      <c r="IXC73" s="1063"/>
      <c r="IXD73" s="1063"/>
      <c r="IXE73" s="1063"/>
      <c r="IXF73" s="1063"/>
      <c r="IXG73" s="527"/>
      <c r="IXH73" s="1062"/>
      <c r="IXI73" s="1063"/>
      <c r="IXJ73" s="1063"/>
      <c r="IXK73" s="1063"/>
      <c r="IXL73" s="1063"/>
      <c r="IXM73" s="1063"/>
      <c r="IXN73" s="527"/>
      <c r="IXO73" s="1062"/>
      <c r="IXP73" s="1063"/>
      <c r="IXQ73" s="1063"/>
      <c r="IXR73" s="1063"/>
      <c r="IXS73" s="1063"/>
      <c r="IXT73" s="1063"/>
      <c r="IXU73" s="527"/>
      <c r="IXV73" s="1062"/>
      <c r="IXW73" s="1063"/>
      <c r="IXX73" s="1063"/>
      <c r="IXY73" s="1063"/>
      <c r="IXZ73" s="1063"/>
      <c r="IYA73" s="1063"/>
      <c r="IYB73" s="527"/>
      <c r="IYC73" s="1062"/>
      <c r="IYD73" s="1063"/>
      <c r="IYE73" s="1063"/>
      <c r="IYF73" s="1063"/>
      <c r="IYG73" s="1063"/>
      <c r="IYH73" s="1063"/>
      <c r="IYI73" s="527"/>
      <c r="IYJ73" s="1062"/>
      <c r="IYK73" s="1063"/>
      <c r="IYL73" s="1063"/>
      <c r="IYM73" s="1063"/>
      <c r="IYN73" s="1063"/>
      <c r="IYO73" s="1063"/>
      <c r="IYP73" s="527"/>
      <c r="IYQ73" s="1062"/>
      <c r="IYR73" s="1063"/>
      <c r="IYS73" s="1063"/>
      <c r="IYT73" s="1063"/>
      <c r="IYU73" s="1063"/>
      <c r="IYV73" s="1063"/>
      <c r="IYW73" s="527"/>
      <c r="IYX73" s="1062"/>
      <c r="IYY73" s="1063"/>
      <c r="IYZ73" s="1063"/>
      <c r="IZA73" s="1063"/>
      <c r="IZB73" s="1063"/>
      <c r="IZC73" s="1063"/>
      <c r="IZD73" s="527"/>
      <c r="IZE73" s="1062"/>
      <c r="IZF73" s="1063"/>
      <c r="IZG73" s="1063"/>
      <c r="IZH73" s="1063"/>
      <c r="IZI73" s="1063"/>
      <c r="IZJ73" s="1063"/>
      <c r="IZK73" s="527"/>
      <c r="IZL73" s="1062"/>
      <c r="IZM73" s="1063"/>
      <c r="IZN73" s="1063"/>
      <c r="IZO73" s="1063"/>
      <c r="IZP73" s="1063"/>
      <c r="IZQ73" s="1063"/>
      <c r="IZR73" s="527"/>
      <c r="IZS73" s="1062"/>
      <c r="IZT73" s="1063"/>
      <c r="IZU73" s="1063"/>
      <c r="IZV73" s="1063"/>
      <c r="IZW73" s="1063"/>
      <c r="IZX73" s="1063"/>
      <c r="IZY73" s="527"/>
      <c r="IZZ73" s="1062"/>
      <c r="JAA73" s="1063"/>
      <c r="JAB73" s="1063"/>
      <c r="JAC73" s="1063"/>
      <c r="JAD73" s="1063"/>
      <c r="JAE73" s="1063"/>
      <c r="JAF73" s="527"/>
      <c r="JAG73" s="1062"/>
      <c r="JAH73" s="1063"/>
      <c r="JAI73" s="1063"/>
      <c r="JAJ73" s="1063"/>
      <c r="JAK73" s="1063"/>
      <c r="JAL73" s="1063"/>
      <c r="JAM73" s="527"/>
      <c r="JAN73" s="1062"/>
      <c r="JAO73" s="1063"/>
      <c r="JAP73" s="1063"/>
      <c r="JAQ73" s="1063"/>
      <c r="JAR73" s="1063"/>
      <c r="JAS73" s="1063"/>
      <c r="JAT73" s="527"/>
      <c r="JAU73" s="1062"/>
      <c r="JAV73" s="1063"/>
      <c r="JAW73" s="1063"/>
      <c r="JAX73" s="1063"/>
      <c r="JAY73" s="1063"/>
      <c r="JAZ73" s="1063"/>
      <c r="JBA73" s="527"/>
      <c r="JBB73" s="1062"/>
      <c r="JBC73" s="1063"/>
      <c r="JBD73" s="1063"/>
      <c r="JBE73" s="1063"/>
      <c r="JBF73" s="1063"/>
      <c r="JBG73" s="1063"/>
      <c r="JBH73" s="527"/>
      <c r="JBI73" s="1062"/>
      <c r="JBJ73" s="1063"/>
      <c r="JBK73" s="1063"/>
      <c r="JBL73" s="1063"/>
      <c r="JBM73" s="1063"/>
      <c r="JBN73" s="1063"/>
      <c r="JBO73" s="527"/>
      <c r="JBP73" s="1062"/>
      <c r="JBQ73" s="1063"/>
      <c r="JBR73" s="1063"/>
      <c r="JBS73" s="1063"/>
      <c r="JBT73" s="1063"/>
      <c r="JBU73" s="1063"/>
      <c r="JBV73" s="527"/>
      <c r="JBW73" s="1062"/>
      <c r="JBX73" s="1063"/>
      <c r="JBY73" s="1063"/>
      <c r="JBZ73" s="1063"/>
      <c r="JCA73" s="1063"/>
      <c r="JCB73" s="1063"/>
      <c r="JCC73" s="527"/>
      <c r="JCD73" s="1062"/>
      <c r="JCE73" s="1063"/>
      <c r="JCF73" s="1063"/>
      <c r="JCG73" s="1063"/>
      <c r="JCH73" s="1063"/>
      <c r="JCI73" s="1063"/>
      <c r="JCJ73" s="527"/>
      <c r="JCK73" s="1062"/>
      <c r="JCL73" s="1063"/>
      <c r="JCM73" s="1063"/>
      <c r="JCN73" s="1063"/>
      <c r="JCO73" s="1063"/>
      <c r="JCP73" s="1063"/>
      <c r="JCQ73" s="527"/>
      <c r="JCR73" s="1062"/>
      <c r="JCS73" s="1063"/>
      <c r="JCT73" s="1063"/>
      <c r="JCU73" s="1063"/>
      <c r="JCV73" s="1063"/>
      <c r="JCW73" s="1063"/>
      <c r="JCX73" s="527"/>
      <c r="JCY73" s="1062"/>
      <c r="JCZ73" s="1063"/>
      <c r="JDA73" s="1063"/>
      <c r="JDB73" s="1063"/>
      <c r="JDC73" s="1063"/>
      <c r="JDD73" s="1063"/>
      <c r="JDE73" s="527"/>
      <c r="JDF73" s="1062"/>
      <c r="JDG73" s="1063"/>
      <c r="JDH73" s="1063"/>
      <c r="JDI73" s="1063"/>
      <c r="JDJ73" s="1063"/>
      <c r="JDK73" s="1063"/>
      <c r="JDL73" s="527"/>
      <c r="JDM73" s="1062"/>
      <c r="JDN73" s="1063"/>
      <c r="JDO73" s="1063"/>
      <c r="JDP73" s="1063"/>
      <c r="JDQ73" s="1063"/>
      <c r="JDR73" s="1063"/>
      <c r="JDS73" s="527"/>
      <c r="JDT73" s="1062"/>
      <c r="JDU73" s="1063"/>
      <c r="JDV73" s="1063"/>
      <c r="JDW73" s="1063"/>
      <c r="JDX73" s="1063"/>
      <c r="JDY73" s="1063"/>
      <c r="JDZ73" s="527"/>
      <c r="JEA73" s="1062"/>
      <c r="JEB73" s="1063"/>
      <c r="JEC73" s="1063"/>
      <c r="JED73" s="1063"/>
      <c r="JEE73" s="1063"/>
      <c r="JEF73" s="1063"/>
      <c r="JEG73" s="527"/>
      <c r="JEH73" s="1062"/>
      <c r="JEI73" s="1063"/>
      <c r="JEJ73" s="1063"/>
      <c r="JEK73" s="1063"/>
      <c r="JEL73" s="1063"/>
      <c r="JEM73" s="1063"/>
      <c r="JEN73" s="527"/>
      <c r="JEO73" s="1062"/>
      <c r="JEP73" s="1063"/>
      <c r="JEQ73" s="1063"/>
      <c r="JER73" s="1063"/>
      <c r="JES73" s="1063"/>
      <c r="JET73" s="1063"/>
      <c r="JEU73" s="527"/>
      <c r="JEV73" s="1062"/>
      <c r="JEW73" s="1063"/>
      <c r="JEX73" s="1063"/>
      <c r="JEY73" s="1063"/>
      <c r="JEZ73" s="1063"/>
      <c r="JFA73" s="1063"/>
      <c r="JFB73" s="527"/>
      <c r="JFC73" s="1062"/>
      <c r="JFD73" s="1063"/>
      <c r="JFE73" s="1063"/>
      <c r="JFF73" s="1063"/>
      <c r="JFG73" s="1063"/>
      <c r="JFH73" s="1063"/>
      <c r="JFI73" s="527"/>
      <c r="JFJ73" s="1062"/>
      <c r="JFK73" s="1063"/>
      <c r="JFL73" s="1063"/>
      <c r="JFM73" s="1063"/>
      <c r="JFN73" s="1063"/>
      <c r="JFO73" s="1063"/>
      <c r="JFP73" s="527"/>
      <c r="JFQ73" s="1062"/>
      <c r="JFR73" s="1063"/>
      <c r="JFS73" s="1063"/>
      <c r="JFT73" s="1063"/>
      <c r="JFU73" s="1063"/>
      <c r="JFV73" s="1063"/>
      <c r="JFW73" s="527"/>
      <c r="JFX73" s="1062"/>
      <c r="JFY73" s="1063"/>
      <c r="JFZ73" s="1063"/>
      <c r="JGA73" s="1063"/>
      <c r="JGB73" s="1063"/>
      <c r="JGC73" s="1063"/>
      <c r="JGD73" s="527"/>
      <c r="JGE73" s="1062"/>
      <c r="JGF73" s="1063"/>
      <c r="JGG73" s="1063"/>
      <c r="JGH73" s="1063"/>
      <c r="JGI73" s="1063"/>
      <c r="JGJ73" s="1063"/>
      <c r="JGK73" s="527"/>
      <c r="JGL73" s="1062"/>
      <c r="JGM73" s="1063"/>
      <c r="JGN73" s="1063"/>
      <c r="JGO73" s="1063"/>
      <c r="JGP73" s="1063"/>
      <c r="JGQ73" s="1063"/>
      <c r="JGR73" s="527"/>
      <c r="JGS73" s="1062"/>
      <c r="JGT73" s="1063"/>
      <c r="JGU73" s="1063"/>
      <c r="JGV73" s="1063"/>
      <c r="JGW73" s="1063"/>
      <c r="JGX73" s="1063"/>
      <c r="JGY73" s="527"/>
      <c r="JGZ73" s="1062"/>
      <c r="JHA73" s="1063"/>
      <c r="JHB73" s="1063"/>
      <c r="JHC73" s="1063"/>
      <c r="JHD73" s="1063"/>
      <c r="JHE73" s="1063"/>
      <c r="JHF73" s="527"/>
      <c r="JHG73" s="1062"/>
      <c r="JHH73" s="1063"/>
      <c r="JHI73" s="1063"/>
      <c r="JHJ73" s="1063"/>
      <c r="JHK73" s="1063"/>
      <c r="JHL73" s="1063"/>
      <c r="JHM73" s="527"/>
      <c r="JHN73" s="1062"/>
      <c r="JHO73" s="1063"/>
      <c r="JHP73" s="1063"/>
      <c r="JHQ73" s="1063"/>
      <c r="JHR73" s="1063"/>
      <c r="JHS73" s="1063"/>
      <c r="JHT73" s="527"/>
      <c r="JHU73" s="1062"/>
      <c r="JHV73" s="1063"/>
      <c r="JHW73" s="1063"/>
      <c r="JHX73" s="1063"/>
      <c r="JHY73" s="1063"/>
      <c r="JHZ73" s="1063"/>
      <c r="JIA73" s="527"/>
      <c r="JIB73" s="1062"/>
      <c r="JIC73" s="1063"/>
      <c r="JID73" s="1063"/>
      <c r="JIE73" s="1063"/>
      <c r="JIF73" s="1063"/>
      <c r="JIG73" s="1063"/>
      <c r="JIH73" s="527"/>
      <c r="JII73" s="1062"/>
      <c r="JIJ73" s="1063"/>
      <c r="JIK73" s="1063"/>
      <c r="JIL73" s="1063"/>
      <c r="JIM73" s="1063"/>
      <c r="JIN73" s="1063"/>
      <c r="JIO73" s="527"/>
      <c r="JIP73" s="1062"/>
      <c r="JIQ73" s="1063"/>
      <c r="JIR73" s="1063"/>
      <c r="JIS73" s="1063"/>
      <c r="JIT73" s="1063"/>
      <c r="JIU73" s="1063"/>
      <c r="JIV73" s="527"/>
      <c r="JIW73" s="1062"/>
      <c r="JIX73" s="1063"/>
      <c r="JIY73" s="1063"/>
      <c r="JIZ73" s="1063"/>
      <c r="JJA73" s="1063"/>
      <c r="JJB73" s="1063"/>
      <c r="JJC73" s="527"/>
      <c r="JJD73" s="1062"/>
      <c r="JJE73" s="1063"/>
      <c r="JJF73" s="1063"/>
      <c r="JJG73" s="1063"/>
      <c r="JJH73" s="1063"/>
      <c r="JJI73" s="1063"/>
      <c r="JJJ73" s="527"/>
      <c r="JJK73" s="1062"/>
      <c r="JJL73" s="1063"/>
      <c r="JJM73" s="1063"/>
      <c r="JJN73" s="1063"/>
      <c r="JJO73" s="1063"/>
      <c r="JJP73" s="1063"/>
      <c r="JJQ73" s="527"/>
      <c r="JJR73" s="1062"/>
      <c r="JJS73" s="1063"/>
      <c r="JJT73" s="1063"/>
      <c r="JJU73" s="1063"/>
      <c r="JJV73" s="1063"/>
      <c r="JJW73" s="1063"/>
      <c r="JJX73" s="527"/>
      <c r="JJY73" s="1062"/>
      <c r="JJZ73" s="1063"/>
      <c r="JKA73" s="1063"/>
      <c r="JKB73" s="1063"/>
      <c r="JKC73" s="1063"/>
      <c r="JKD73" s="1063"/>
      <c r="JKE73" s="527"/>
      <c r="JKF73" s="1062"/>
      <c r="JKG73" s="1063"/>
      <c r="JKH73" s="1063"/>
      <c r="JKI73" s="1063"/>
      <c r="JKJ73" s="1063"/>
      <c r="JKK73" s="1063"/>
      <c r="JKL73" s="527"/>
      <c r="JKM73" s="1062"/>
      <c r="JKN73" s="1063"/>
      <c r="JKO73" s="1063"/>
      <c r="JKP73" s="1063"/>
      <c r="JKQ73" s="1063"/>
      <c r="JKR73" s="1063"/>
      <c r="JKS73" s="527"/>
      <c r="JKT73" s="1062"/>
      <c r="JKU73" s="1063"/>
      <c r="JKV73" s="1063"/>
      <c r="JKW73" s="1063"/>
      <c r="JKX73" s="1063"/>
      <c r="JKY73" s="1063"/>
      <c r="JKZ73" s="527"/>
      <c r="JLA73" s="1062"/>
      <c r="JLB73" s="1063"/>
      <c r="JLC73" s="1063"/>
      <c r="JLD73" s="1063"/>
      <c r="JLE73" s="1063"/>
      <c r="JLF73" s="1063"/>
      <c r="JLG73" s="527"/>
      <c r="JLH73" s="1062"/>
      <c r="JLI73" s="1063"/>
      <c r="JLJ73" s="1063"/>
      <c r="JLK73" s="1063"/>
      <c r="JLL73" s="1063"/>
      <c r="JLM73" s="1063"/>
      <c r="JLN73" s="527"/>
      <c r="JLO73" s="1062"/>
      <c r="JLP73" s="1063"/>
      <c r="JLQ73" s="1063"/>
      <c r="JLR73" s="1063"/>
      <c r="JLS73" s="1063"/>
      <c r="JLT73" s="1063"/>
      <c r="JLU73" s="527"/>
      <c r="JLV73" s="1062"/>
      <c r="JLW73" s="1063"/>
      <c r="JLX73" s="1063"/>
      <c r="JLY73" s="1063"/>
      <c r="JLZ73" s="1063"/>
      <c r="JMA73" s="1063"/>
      <c r="JMB73" s="527"/>
      <c r="JMC73" s="1062"/>
      <c r="JMD73" s="1063"/>
      <c r="JME73" s="1063"/>
      <c r="JMF73" s="1063"/>
      <c r="JMG73" s="1063"/>
      <c r="JMH73" s="1063"/>
      <c r="JMI73" s="527"/>
      <c r="JMJ73" s="1062"/>
      <c r="JMK73" s="1063"/>
      <c r="JML73" s="1063"/>
      <c r="JMM73" s="1063"/>
      <c r="JMN73" s="1063"/>
      <c r="JMO73" s="1063"/>
      <c r="JMP73" s="527"/>
      <c r="JMQ73" s="1062"/>
      <c r="JMR73" s="1063"/>
      <c r="JMS73" s="1063"/>
      <c r="JMT73" s="1063"/>
      <c r="JMU73" s="1063"/>
      <c r="JMV73" s="1063"/>
      <c r="JMW73" s="527"/>
      <c r="JMX73" s="1062"/>
      <c r="JMY73" s="1063"/>
      <c r="JMZ73" s="1063"/>
      <c r="JNA73" s="1063"/>
      <c r="JNB73" s="1063"/>
      <c r="JNC73" s="1063"/>
      <c r="JND73" s="527"/>
      <c r="JNE73" s="1062"/>
      <c r="JNF73" s="1063"/>
      <c r="JNG73" s="1063"/>
      <c r="JNH73" s="1063"/>
      <c r="JNI73" s="1063"/>
      <c r="JNJ73" s="1063"/>
      <c r="JNK73" s="527"/>
      <c r="JNL73" s="1062"/>
      <c r="JNM73" s="1063"/>
      <c r="JNN73" s="1063"/>
      <c r="JNO73" s="1063"/>
      <c r="JNP73" s="1063"/>
      <c r="JNQ73" s="1063"/>
      <c r="JNR73" s="527"/>
      <c r="JNS73" s="1062"/>
      <c r="JNT73" s="1063"/>
      <c r="JNU73" s="1063"/>
      <c r="JNV73" s="1063"/>
      <c r="JNW73" s="1063"/>
      <c r="JNX73" s="1063"/>
      <c r="JNY73" s="527"/>
      <c r="JNZ73" s="1062"/>
      <c r="JOA73" s="1063"/>
      <c r="JOB73" s="1063"/>
      <c r="JOC73" s="1063"/>
      <c r="JOD73" s="1063"/>
      <c r="JOE73" s="1063"/>
      <c r="JOF73" s="527"/>
      <c r="JOG73" s="1062"/>
      <c r="JOH73" s="1063"/>
      <c r="JOI73" s="1063"/>
      <c r="JOJ73" s="1063"/>
      <c r="JOK73" s="1063"/>
      <c r="JOL73" s="1063"/>
      <c r="JOM73" s="527"/>
      <c r="JON73" s="1062"/>
      <c r="JOO73" s="1063"/>
      <c r="JOP73" s="1063"/>
      <c r="JOQ73" s="1063"/>
      <c r="JOR73" s="1063"/>
      <c r="JOS73" s="1063"/>
      <c r="JOT73" s="527"/>
      <c r="JOU73" s="1062"/>
      <c r="JOV73" s="1063"/>
      <c r="JOW73" s="1063"/>
      <c r="JOX73" s="1063"/>
      <c r="JOY73" s="1063"/>
      <c r="JOZ73" s="1063"/>
      <c r="JPA73" s="527"/>
      <c r="JPB73" s="1062"/>
      <c r="JPC73" s="1063"/>
      <c r="JPD73" s="1063"/>
      <c r="JPE73" s="1063"/>
      <c r="JPF73" s="1063"/>
      <c r="JPG73" s="1063"/>
      <c r="JPH73" s="527"/>
      <c r="JPI73" s="1062"/>
      <c r="JPJ73" s="1063"/>
      <c r="JPK73" s="1063"/>
      <c r="JPL73" s="1063"/>
      <c r="JPM73" s="1063"/>
      <c r="JPN73" s="1063"/>
      <c r="JPO73" s="527"/>
      <c r="JPP73" s="1062"/>
      <c r="JPQ73" s="1063"/>
      <c r="JPR73" s="1063"/>
      <c r="JPS73" s="1063"/>
      <c r="JPT73" s="1063"/>
      <c r="JPU73" s="1063"/>
      <c r="JPV73" s="527"/>
      <c r="JPW73" s="1062"/>
      <c r="JPX73" s="1063"/>
      <c r="JPY73" s="1063"/>
      <c r="JPZ73" s="1063"/>
      <c r="JQA73" s="1063"/>
      <c r="JQB73" s="1063"/>
      <c r="JQC73" s="527"/>
      <c r="JQD73" s="1062"/>
      <c r="JQE73" s="1063"/>
      <c r="JQF73" s="1063"/>
      <c r="JQG73" s="1063"/>
      <c r="JQH73" s="1063"/>
      <c r="JQI73" s="1063"/>
      <c r="JQJ73" s="527"/>
      <c r="JQK73" s="1062"/>
      <c r="JQL73" s="1063"/>
      <c r="JQM73" s="1063"/>
      <c r="JQN73" s="1063"/>
      <c r="JQO73" s="1063"/>
      <c r="JQP73" s="1063"/>
      <c r="JQQ73" s="527"/>
      <c r="JQR73" s="1062"/>
      <c r="JQS73" s="1063"/>
      <c r="JQT73" s="1063"/>
      <c r="JQU73" s="1063"/>
      <c r="JQV73" s="1063"/>
      <c r="JQW73" s="1063"/>
      <c r="JQX73" s="527"/>
      <c r="JQY73" s="1062"/>
      <c r="JQZ73" s="1063"/>
      <c r="JRA73" s="1063"/>
      <c r="JRB73" s="1063"/>
      <c r="JRC73" s="1063"/>
      <c r="JRD73" s="1063"/>
      <c r="JRE73" s="527"/>
      <c r="JRF73" s="1062"/>
      <c r="JRG73" s="1063"/>
      <c r="JRH73" s="1063"/>
      <c r="JRI73" s="1063"/>
      <c r="JRJ73" s="1063"/>
      <c r="JRK73" s="1063"/>
      <c r="JRL73" s="527"/>
      <c r="JRM73" s="1062"/>
      <c r="JRN73" s="1063"/>
      <c r="JRO73" s="1063"/>
      <c r="JRP73" s="1063"/>
      <c r="JRQ73" s="1063"/>
      <c r="JRR73" s="1063"/>
      <c r="JRS73" s="527"/>
      <c r="JRT73" s="1062"/>
      <c r="JRU73" s="1063"/>
      <c r="JRV73" s="1063"/>
      <c r="JRW73" s="1063"/>
      <c r="JRX73" s="1063"/>
      <c r="JRY73" s="1063"/>
      <c r="JRZ73" s="527"/>
      <c r="JSA73" s="1062"/>
      <c r="JSB73" s="1063"/>
      <c r="JSC73" s="1063"/>
      <c r="JSD73" s="1063"/>
      <c r="JSE73" s="1063"/>
      <c r="JSF73" s="1063"/>
      <c r="JSG73" s="527"/>
      <c r="JSH73" s="1062"/>
      <c r="JSI73" s="1063"/>
      <c r="JSJ73" s="1063"/>
      <c r="JSK73" s="1063"/>
      <c r="JSL73" s="1063"/>
      <c r="JSM73" s="1063"/>
      <c r="JSN73" s="527"/>
      <c r="JSO73" s="1062"/>
      <c r="JSP73" s="1063"/>
      <c r="JSQ73" s="1063"/>
      <c r="JSR73" s="1063"/>
      <c r="JSS73" s="1063"/>
      <c r="JST73" s="1063"/>
      <c r="JSU73" s="527"/>
      <c r="JSV73" s="1062"/>
      <c r="JSW73" s="1063"/>
      <c r="JSX73" s="1063"/>
      <c r="JSY73" s="1063"/>
      <c r="JSZ73" s="1063"/>
      <c r="JTA73" s="1063"/>
      <c r="JTB73" s="527"/>
      <c r="JTC73" s="1062"/>
      <c r="JTD73" s="1063"/>
      <c r="JTE73" s="1063"/>
      <c r="JTF73" s="1063"/>
      <c r="JTG73" s="1063"/>
      <c r="JTH73" s="1063"/>
      <c r="JTI73" s="527"/>
      <c r="JTJ73" s="1062"/>
      <c r="JTK73" s="1063"/>
      <c r="JTL73" s="1063"/>
      <c r="JTM73" s="1063"/>
      <c r="JTN73" s="1063"/>
      <c r="JTO73" s="1063"/>
      <c r="JTP73" s="527"/>
      <c r="JTQ73" s="1062"/>
      <c r="JTR73" s="1063"/>
      <c r="JTS73" s="1063"/>
      <c r="JTT73" s="1063"/>
      <c r="JTU73" s="1063"/>
      <c r="JTV73" s="1063"/>
      <c r="JTW73" s="527"/>
      <c r="JTX73" s="1062"/>
      <c r="JTY73" s="1063"/>
      <c r="JTZ73" s="1063"/>
      <c r="JUA73" s="1063"/>
      <c r="JUB73" s="1063"/>
      <c r="JUC73" s="1063"/>
      <c r="JUD73" s="527"/>
      <c r="JUE73" s="1062"/>
      <c r="JUF73" s="1063"/>
      <c r="JUG73" s="1063"/>
      <c r="JUH73" s="1063"/>
      <c r="JUI73" s="1063"/>
      <c r="JUJ73" s="1063"/>
      <c r="JUK73" s="527"/>
      <c r="JUL73" s="1062"/>
      <c r="JUM73" s="1063"/>
      <c r="JUN73" s="1063"/>
      <c r="JUO73" s="1063"/>
      <c r="JUP73" s="1063"/>
      <c r="JUQ73" s="1063"/>
      <c r="JUR73" s="527"/>
      <c r="JUS73" s="1062"/>
      <c r="JUT73" s="1063"/>
      <c r="JUU73" s="1063"/>
      <c r="JUV73" s="1063"/>
      <c r="JUW73" s="1063"/>
      <c r="JUX73" s="1063"/>
      <c r="JUY73" s="527"/>
      <c r="JUZ73" s="1062"/>
      <c r="JVA73" s="1063"/>
      <c r="JVB73" s="1063"/>
      <c r="JVC73" s="1063"/>
      <c r="JVD73" s="1063"/>
      <c r="JVE73" s="1063"/>
      <c r="JVF73" s="527"/>
      <c r="JVG73" s="1062"/>
      <c r="JVH73" s="1063"/>
      <c r="JVI73" s="1063"/>
      <c r="JVJ73" s="1063"/>
      <c r="JVK73" s="1063"/>
      <c r="JVL73" s="1063"/>
      <c r="JVM73" s="527"/>
      <c r="JVN73" s="1062"/>
      <c r="JVO73" s="1063"/>
      <c r="JVP73" s="1063"/>
      <c r="JVQ73" s="1063"/>
      <c r="JVR73" s="1063"/>
      <c r="JVS73" s="1063"/>
      <c r="JVT73" s="527"/>
      <c r="JVU73" s="1062"/>
      <c r="JVV73" s="1063"/>
      <c r="JVW73" s="1063"/>
      <c r="JVX73" s="1063"/>
      <c r="JVY73" s="1063"/>
      <c r="JVZ73" s="1063"/>
      <c r="JWA73" s="527"/>
      <c r="JWB73" s="1062"/>
      <c r="JWC73" s="1063"/>
      <c r="JWD73" s="1063"/>
      <c r="JWE73" s="1063"/>
      <c r="JWF73" s="1063"/>
      <c r="JWG73" s="1063"/>
      <c r="JWH73" s="527"/>
      <c r="JWI73" s="1062"/>
      <c r="JWJ73" s="1063"/>
      <c r="JWK73" s="1063"/>
      <c r="JWL73" s="1063"/>
      <c r="JWM73" s="1063"/>
      <c r="JWN73" s="1063"/>
      <c r="JWO73" s="527"/>
      <c r="JWP73" s="1062"/>
      <c r="JWQ73" s="1063"/>
      <c r="JWR73" s="1063"/>
      <c r="JWS73" s="1063"/>
      <c r="JWT73" s="1063"/>
      <c r="JWU73" s="1063"/>
      <c r="JWV73" s="527"/>
      <c r="JWW73" s="1062"/>
      <c r="JWX73" s="1063"/>
      <c r="JWY73" s="1063"/>
      <c r="JWZ73" s="1063"/>
      <c r="JXA73" s="1063"/>
      <c r="JXB73" s="1063"/>
      <c r="JXC73" s="527"/>
      <c r="JXD73" s="1062"/>
      <c r="JXE73" s="1063"/>
      <c r="JXF73" s="1063"/>
      <c r="JXG73" s="1063"/>
      <c r="JXH73" s="1063"/>
      <c r="JXI73" s="1063"/>
      <c r="JXJ73" s="527"/>
      <c r="JXK73" s="1062"/>
      <c r="JXL73" s="1063"/>
      <c r="JXM73" s="1063"/>
      <c r="JXN73" s="1063"/>
      <c r="JXO73" s="1063"/>
      <c r="JXP73" s="1063"/>
      <c r="JXQ73" s="527"/>
      <c r="JXR73" s="1062"/>
      <c r="JXS73" s="1063"/>
      <c r="JXT73" s="1063"/>
      <c r="JXU73" s="1063"/>
      <c r="JXV73" s="1063"/>
      <c r="JXW73" s="1063"/>
      <c r="JXX73" s="527"/>
      <c r="JXY73" s="1062"/>
      <c r="JXZ73" s="1063"/>
      <c r="JYA73" s="1063"/>
      <c r="JYB73" s="1063"/>
      <c r="JYC73" s="1063"/>
      <c r="JYD73" s="1063"/>
      <c r="JYE73" s="527"/>
      <c r="JYF73" s="1062"/>
      <c r="JYG73" s="1063"/>
      <c r="JYH73" s="1063"/>
      <c r="JYI73" s="1063"/>
      <c r="JYJ73" s="1063"/>
      <c r="JYK73" s="1063"/>
      <c r="JYL73" s="527"/>
      <c r="JYM73" s="1062"/>
      <c r="JYN73" s="1063"/>
      <c r="JYO73" s="1063"/>
      <c r="JYP73" s="1063"/>
      <c r="JYQ73" s="1063"/>
      <c r="JYR73" s="1063"/>
      <c r="JYS73" s="527"/>
      <c r="JYT73" s="1062"/>
      <c r="JYU73" s="1063"/>
      <c r="JYV73" s="1063"/>
      <c r="JYW73" s="1063"/>
      <c r="JYX73" s="1063"/>
      <c r="JYY73" s="1063"/>
      <c r="JYZ73" s="527"/>
      <c r="JZA73" s="1062"/>
      <c r="JZB73" s="1063"/>
      <c r="JZC73" s="1063"/>
      <c r="JZD73" s="1063"/>
      <c r="JZE73" s="1063"/>
      <c r="JZF73" s="1063"/>
      <c r="JZG73" s="527"/>
      <c r="JZH73" s="1062"/>
      <c r="JZI73" s="1063"/>
      <c r="JZJ73" s="1063"/>
      <c r="JZK73" s="1063"/>
      <c r="JZL73" s="1063"/>
      <c r="JZM73" s="1063"/>
      <c r="JZN73" s="527"/>
      <c r="JZO73" s="1062"/>
      <c r="JZP73" s="1063"/>
      <c r="JZQ73" s="1063"/>
      <c r="JZR73" s="1063"/>
      <c r="JZS73" s="1063"/>
      <c r="JZT73" s="1063"/>
      <c r="JZU73" s="527"/>
      <c r="JZV73" s="1062"/>
      <c r="JZW73" s="1063"/>
      <c r="JZX73" s="1063"/>
      <c r="JZY73" s="1063"/>
      <c r="JZZ73" s="1063"/>
      <c r="KAA73" s="1063"/>
      <c r="KAB73" s="527"/>
      <c r="KAC73" s="1062"/>
      <c r="KAD73" s="1063"/>
      <c r="KAE73" s="1063"/>
      <c r="KAF73" s="1063"/>
      <c r="KAG73" s="1063"/>
      <c r="KAH73" s="1063"/>
      <c r="KAI73" s="527"/>
      <c r="KAJ73" s="1062"/>
      <c r="KAK73" s="1063"/>
      <c r="KAL73" s="1063"/>
      <c r="KAM73" s="1063"/>
      <c r="KAN73" s="1063"/>
      <c r="KAO73" s="1063"/>
      <c r="KAP73" s="527"/>
      <c r="KAQ73" s="1062"/>
      <c r="KAR73" s="1063"/>
      <c r="KAS73" s="1063"/>
      <c r="KAT73" s="1063"/>
      <c r="KAU73" s="1063"/>
      <c r="KAV73" s="1063"/>
      <c r="KAW73" s="527"/>
      <c r="KAX73" s="1062"/>
      <c r="KAY73" s="1063"/>
      <c r="KAZ73" s="1063"/>
      <c r="KBA73" s="1063"/>
      <c r="KBB73" s="1063"/>
      <c r="KBC73" s="1063"/>
      <c r="KBD73" s="527"/>
      <c r="KBE73" s="1062"/>
      <c r="KBF73" s="1063"/>
      <c r="KBG73" s="1063"/>
      <c r="KBH73" s="1063"/>
      <c r="KBI73" s="1063"/>
      <c r="KBJ73" s="1063"/>
      <c r="KBK73" s="527"/>
      <c r="KBL73" s="1062"/>
      <c r="KBM73" s="1063"/>
      <c r="KBN73" s="1063"/>
      <c r="KBO73" s="1063"/>
      <c r="KBP73" s="1063"/>
      <c r="KBQ73" s="1063"/>
      <c r="KBR73" s="527"/>
      <c r="KBS73" s="1062"/>
      <c r="KBT73" s="1063"/>
      <c r="KBU73" s="1063"/>
      <c r="KBV73" s="1063"/>
      <c r="KBW73" s="1063"/>
      <c r="KBX73" s="1063"/>
      <c r="KBY73" s="527"/>
      <c r="KBZ73" s="1062"/>
      <c r="KCA73" s="1063"/>
      <c r="KCB73" s="1063"/>
      <c r="KCC73" s="1063"/>
      <c r="KCD73" s="1063"/>
      <c r="KCE73" s="1063"/>
      <c r="KCF73" s="527"/>
      <c r="KCG73" s="1062"/>
      <c r="KCH73" s="1063"/>
      <c r="KCI73" s="1063"/>
      <c r="KCJ73" s="1063"/>
      <c r="KCK73" s="1063"/>
      <c r="KCL73" s="1063"/>
      <c r="KCM73" s="527"/>
      <c r="KCN73" s="1062"/>
      <c r="KCO73" s="1063"/>
      <c r="KCP73" s="1063"/>
      <c r="KCQ73" s="1063"/>
      <c r="KCR73" s="1063"/>
      <c r="KCS73" s="1063"/>
      <c r="KCT73" s="527"/>
      <c r="KCU73" s="1062"/>
      <c r="KCV73" s="1063"/>
      <c r="KCW73" s="1063"/>
      <c r="KCX73" s="1063"/>
      <c r="KCY73" s="1063"/>
      <c r="KCZ73" s="1063"/>
      <c r="KDA73" s="527"/>
      <c r="KDB73" s="1062"/>
      <c r="KDC73" s="1063"/>
      <c r="KDD73" s="1063"/>
      <c r="KDE73" s="1063"/>
      <c r="KDF73" s="1063"/>
      <c r="KDG73" s="1063"/>
      <c r="KDH73" s="527"/>
      <c r="KDI73" s="1062"/>
      <c r="KDJ73" s="1063"/>
      <c r="KDK73" s="1063"/>
      <c r="KDL73" s="1063"/>
      <c r="KDM73" s="1063"/>
      <c r="KDN73" s="1063"/>
      <c r="KDO73" s="527"/>
      <c r="KDP73" s="1062"/>
      <c r="KDQ73" s="1063"/>
      <c r="KDR73" s="1063"/>
      <c r="KDS73" s="1063"/>
      <c r="KDT73" s="1063"/>
      <c r="KDU73" s="1063"/>
      <c r="KDV73" s="527"/>
      <c r="KDW73" s="1062"/>
      <c r="KDX73" s="1063"/>
      <c r="KDY73" s="1063"/>
      <c r="KDZ73" s="1063"/>
      <c r="KEA73" s="1063"/>
      <c r="KEB73" s="1063"/>
      <c r="KEC73" s="527"/>
      <c r="KED73" s="1062"/>
      <c r="KEE73" s="1063"/>
      <c r="KEF73" s="1063"/>
      <c r="KEG73" s="1063"/>
      <c r="KEH73" s="1063"/>
      <c r="KEI73" s="1063"/>
      <c r="KEJ73" s="527"/>
      <c r="KEK73" s="1062"/>
      <c r="KEL73" s="1063"/>
      <c r="KEM73" s="1063"/>
      <c r="KEN73" s="1063"/>
      <c r="KEO73" s="1063"/>
      <c r="KEP73" s="1063"/>
      <c r="KEQ73" s="527"/>
      <c r="KER73" s="1062"/>
      <c r="KES73" s="1063"/>
      <c r="KET73" s="1063"/>
      <c r="KEU73" s="1063"/>
      <c r="KEV73" s="1063"/>
      <c r="KEW73" s="1063"/>
      <c r="KEX73" s="527"/>
      <c r="KEY73" s="1062"/>
      <c r="KEZ73" s="1063"/>
      <c r="KFA73" s="1063"/>
      <c r="KFB73" s="1063"/>
      <c r="KFC73" s="1063"/>
      <c r="KFD73" s="1063"/>
      <c r="KFE73" s="527"/>
      <c r="KFF73" s="1062"/>
      <c r="KFG73" s="1063"/>
      <c r="KFH73" s="1063"/>
      <c r="KFI73" s="1063"/>
      <c r="KFJ73" s="1063"/>
      <c r="KFK73" s="1063"/>
      <c r="KFL73" s="527"/>
      <c r="KFM73" s="1062"/>
      <c r="KFN73" s="1063"/>
      <c r="KFO73" s="1063"/>
      <c r="KFP73" s="1063"/>
      <c r="KFQ73" s="1063"/>
      <c r="KFR73" s="1063"/>
      <c r="KFS73" s="527"/>
      <c r="KFT73" s="1062"/>
      <c r="KFU73" s="1063"/>
      <c r="KFV73" s="1063"/>
      <c r="KFW73" s="1063"/>
      <c r="KFX73" s="1063"/>
      <c r="KFY73" s="1063"/>
      <c r="KFZ73" s="527"/>
      <c r="KGA73" s="1062"/>
      <c r="KGB73" s="1063"/>
      <c r="KGC73" s="1063"/>
      <c r="KGD73" s="1063"/>
      <c r="KGE73" s="1063"/>
      <c r="KGF73" s="1063"/>
      <c r="KGG73" s="527"/>
      <c r="KGH73" s="1062"/>
      <c r="KGI73" s="1063"/>
      <c r="KGJ73" s="1063"/>
      <c r="KGK73" s="1063"/>
      <c r="KGL73" s="1063"/>
      <c r="KGM73" s="1063"/>
      <c r="KGN73" s="527"/>
      <c r="KGO73" s="1062"/>
      <c r="KGP73" s="1063"/>
      <c r="KGQ73" s="1063"/>
      <c r="KGR73" s="1063"/>
      <c r="KGS73" s="1063"/>
      <c r="KGT73" s="1063"/>
      <c r="KGU73" s="527"/>
      <c r="KGV73" s="1062"/>
      <c r="KGW73" s="1063"/>
      <c r="KGX73" s="1063"/>
      <c r="KGY73" s="1063"/>
      <c r="KGZ73" s="1063"/>
      <c r="KHA73" s="1063"/>
      <c r="KHB73" s="527"/>
      <c r="KHC73" s="1062"/>
      <c r="KHD73" s="1063"/>
      <c r="KHE73" s="1063"/>
      <c r="KHF73" s="1063"/>
      <c r="KHG73" s="1063"/>
      <c r="KHH73" s="1063"/>
      <c r="KHI73" s="527"/>
      <c r="KHJ73" s="1062"/>
      <c r="KHK73" s="1063"/>
      <c r="KHL73" s="1063"/>
      <c r="KHM73" s="1063"/>
      <c r="KHN73" s="1063"/>
      <c r="KHO73" s="1063"/>
      <c r="KHP73" s="527"/>
      <c r="KHQ73" s="1062"/>
      <c r="KHR73" s="1063"/>
      <c r="KHS73" s="1063"/>
      <c r="KHT73" s="1063"/>
      <c r="KHU73" s="1063"/>
      <c r="KHV73" s="1063"/>
      <c r="KHW73" s="527"/>
      <c r="KHX73" s="1062"/>
      <c r="KHY73" s="1063"/>
      <c r="KHZ73" s="1063"/>
      <c r="KIA73" s="1063"/>
      <c r="KIB73" s="1063"/>
      <c r="KIC73" s="1063"/>
      <c r="KID73" s="527"/>
      <c r="KIE73" s="1062"/>
      <c r="KIF73" s="1063"/>
      <c r="KIG73" s="1063"/>
      <c r="KIH73" s="1063"/>
      <c r="KII73" s="1063"/>
      <c r="KIJ73" s="1063"/>
      <c r="KIK73" s="527"/>
      <c r="KIL73" s="1062"/>
      <c r="KIM73" s="1063"/>
      <c r="KIN73" s="1063"/>
      <c r="KIO73" s="1063"/>
      <c r="KIP73" s="1063"/>
      <c r="KIQ73" s="1063"/>
      <c r="KIR73" s="527"/>
      <c r="KIS73" s="1062"/>
      <c r="KIT73" s="1063"/>
      <c r="KIU73" s="1063"/>
      <c r="KIV73" s="1063"/>
      <c r="KIW73" s="1063"/>
      <c r="KIX73" s="1063"/>
      <c r="KIY73" s="527"/>
      <c r="KIZ73" s="1062"/>
      <c r="KJA73" s="1063"/>
      <c r="KJB73" s="1063"/>
      <c r="KJC73" s="1063"/>
      <c r="KJD73" s="1063"/>
      <c r="KJE73" s="1063"/>
      <c r="KJF73" s="527"/>
      <c r="KJG73" s="1062"/>
      <c r="KJH73" s="1063"/>
      <c r="KJI73" s="1063"/>
      <c r="KJJ73" s="1063"/>
      <c r="KJK73" s="1063"/>
      <c r="KJL73" s="1063"/>
      <c r="KJM73" s="527"/>
      <c r="KJN73" s="1062"/>
      <c r="KJO73" s="1063"/>
      <c r="KJP73" s="1063"/>
      <c r="KJQ73" s="1063"/>
      <c r="KJR73" s="1063"/>
      <c r="KJS73" s="1063"/>
      <c r="KJT73" s="527"/>
      <c r="KJU73" s="1062"/>
      <c r="KJV73" s="1063"/>
      <c r="KJW73" s="1063"/>
      <c r="KJX73" s="1063"/>
      <c r="KJY73" s="1063"/>
      <c r="KJZ73" s="1063"/>
      <c r="KKA73" s="527"/>
      <c r="KKB73" s="1062"/>
      <c r="KKC73" s="1063"/>
      <c r="KKD73" s="1063"/>
      <c r="KKE73" s="1063"/>
      <c r="KKF73" s="1063"/>
      <c r="KKG73" s="1063"/>
      <c r="KKH73" s="527"/>
      <c r="KKI73" s="1062"/>
      <c r="KKJ73" s="1063"/>
      <c r="KKK73" s="1063"/>
      <c r="KKL73" s="1063"/>
      <c r="KKM73" s="1063"/>
      <c r="KKN73" s="1063"/>
      <c r="KKO73" s="527"/>
      <c r="KKP73" s="1062"/>
      <c r="KKQ73" s="1063"/>
      <c r="KKR73" s="1063"/>
      <c r="KKS73" s="1063"/>
      <c r="KKT73" s="1063"/>
      <c r="KKU73" s="1063"/>
      <c r="KKV73" s="527"/>
      <c r="KKW73" s="1062"/>
      <c r="KKX73" s="1063"/>
      <c r="KKY73" s="1063"/>
      <c r="KKZ73" s="1063"/>
      <c r="KLA73" s="1063"/>
      <c r="KLB73" s="1063"/>
      <c r="KLC73" s="527"/>
      <c r="KLD73" s="1062"/>
      <c r="KLE73" s="1063"/>
      <c r="KLF73" s="1063"/>
      <c r="KLG73" s="1063"/>
      <c r="KLH73" s="1063"/>
      <c r="KLI73" s="1063"/>
      <c r="KLJ73" s="527"/>
      <c r="KLK73" s="1062"/>
      <c r="KLL73" s="1063"/>
      <c r="KLM73" s="1063"/>
      <c r="KLN73" s="1063"/>
      <c r="KLO73" s="1063"/>
      <c r="KLP73" s="1063"/>
      <c r="KLQ73" s="527"/>
      <c r="KLR73" s="1062"/>
      <c r="KLS73" s="1063"/>
      <c r="KLT73" s="1063"/>
      <c r="KLU73" s="1063"/>
      <c r="KLV73" s="1063"/>
      <c r="KLW73" s="1063"/>
      <c r="KLX73" s="527"/>
      <c r="KLY73" s="1062"/>
      <c r="KLZ73" s="1063"/>
      <c r="KMA73" s="1063"/>
      <c r="KMB73" s="1063"/>
      <c r="KMC73" s="1063"/>
      <c r="KMD73" s="1063"/>
      <c r="KME73" s="527"/>
      <c r="KMF73" s="1062"/>
      <c r="KMG73" s="1063"/>
      <c r="KMH73" s="1063"/>
      <c r="KMI73" s="1063"/>
      <c r="KMJ73" s="1063"/>
      <c r="KMK73" s="1063"/>
      <c r="KML73" s="527"/>
      <c r="KMM73" s="1062"/>
      <c r="KMN73" s="1063"/>
      <c r="KMO73" s="1063"/>
      <c r="KMP73" s="1063"/>
      <c r="KMQ73" s="1063"/>
      <c r="KMR73" s="1063"/>
      <c r="KMS73" s="527"/>
      <c r="KMT73" s="1062"/>
      <c r="KMU73" s="1063"/>
      <c r="KMV73" s="1063"/>
      <c r="KMW73" s="1063"/>
      <c r="KMX73" s="1063"/>
      <c r="KMY73" s="1063"/>
      <c r="KMZ73" s="527"/>
      <c r="KNA73" s="1062"/>
      <c r="KNB73" s="1063"/>
      <c r="KNC73" s="1063"/>
      <c r="KND73" s="1063"/>
      <c r="KNE73" s="1063"/>
      <c r="KNF73" s="1063"/>
      <c r="KNG73" s="527"/>
      <c r="KNH73" s="1062"/>
      <c r="KNI73" s="1063"/>
      <c r="KNJ73" s="1063"/>
      <c r="KNK73" s="1063"/>
      <c r="KNL73" s="1063"/>
      <c r="KNM73" s="1063"/>
      <c r="KNN73" s="527"/>
      <c r="KNO73" s="1062"/>
      <c r="KNP73" s="1063"/>
      <c r="KNQ73" s="1063"/>
      <c r="KNR73" s="1063"/>
      <c r="KNS73" s="1063"/>
      <c r="KNT73" s="1063"/>
      <c r="KNU73" s="527"/>
      <c r="KNV73" s="1062"/>
      <c r="KNW73" s="1063"/>
      <c r="KNX73" s="1063"/>
      <c r="KNY73" s="1063"/>
      <c r="KNZ73" s="1063"/>
      <c r="KOA73" s="1063"/>
      <c r="KOB73" s="527"/>
      <c r="KOC73" s="1062"/>
      <c r="KOD73" s="1063"/>
      <c r="KOE73" s="1063"/>
      <c r="KOF73" s="1063"/>
      <c r="KOG73" s="1063"/>
      <c r="KOH73" s="1063"/>
      <c r="KOI73" s="527"/>
      <c r="KOJ73" s="1062"/>
      <c r="KOK73" s="1063"/>
      <c r="KOL73" s="1063"/>
      <c r="KOM73" s="1063"/>
      <c r="KON73" s="1063"/>
      <c r="KOO73" s="1063"/>
      <c r="KOP73" s="527"/>
      <c r="KOQ73" s="1062"/>
      <c r="KOR73" s="1063"/>
      <c r="KOS73" s="1063"/>
      <c r="KOT73" s="1063"/>
      <c r="KOU73" s="1063"/>
      <c r="KOV73" s="1063"/>
      <c r="KOW73" s="527"/>
      <c r="KOX73" s="1062"/>
      <c r="KOY73" s="1063"/>
      <c r="KOZ73" s="1063"/>
      <c r="KPA73" s="1063"/>
      <c r="KPB73" s="1063"/>
      <c r="KPC73" s="1063"/>
      <c r="KPD73" s="527"/>
      <c r="KPE73" s="1062"/>
      <c r="KPF73" s="1063"/>
      <c r="KPG73" s="1063"/>
      <c r="KPH73" s="1063"/>
      <c r="KPI73" s="1063"/>
      <c r="KPJ73" s="1063"/>
      <c r="KPK73" s="527"/>
      <c r="KPL73" s="1062"/>
      <c r="KPM73" s="1063"/>
      <c r="KPN73" s="1063"/>
      <c r="KPO73" s="1063"/>
      <c r="KPP73" s="1063"/>
      <c r="KPQ73" s="1063"/>
      <c r="KPR73" s="527"/>
      <c r="KPS73" s="1062"/>
      <c r="KPT73" s="1063"/>
      <c r="KPU73" s="1063"/>
      <c r="KPV73" s="1063"/>
      <c r="KPW73" s="1063"/>
      <c r="KPX73" s="1063"/>
      <c r="KPY73" s="527"/>
      <c r="KPZ73" s="1062"/>
      <c r="KQA73" s="1063"/>
      <c r="KQB73" s="1063"/>
      <c r="KQC73" s="1063"/>
      <c r="KQD73" s="1063"/>
      <c r="KQE73" s="1063"/>
      <c r="KQF73" s="527"/>
      <c r="KQG73" s="1062"/>
      <c r="KQH73" s="1063"/>
      <c r="KQI73" s="1063"/>
      <c r="KQJ73" s="1063"/>
      <c r="KQK73" s="1063"/>
      <c r="KQL73" s="1063"/>
      <c r="KQM73" s="527"/>
      <c r="KQN73" s="1062"/>
      <c r="KQO73" s="1063"/>
      <c r="KQP73" s="1063"/>
      <c r="KQQ73" s="1063"/>
      <c r="KQR73" s="1063"/>
      <c r="KQS73" s="1063"/>
      <c r="KQT73" s="527"/>
      <c r="KQU73" s="1062"/>
      <c r="KQV73" s="1063"/>
      <c r="KQW73" s="1063"/>
      <c r="KQX73" s="1063"/>
      <c r="KQY73" s="1063"/>
      <c r="KQZ73" s="1063"/>
      <c r="KRA73" s="527"/>
      <c r="KRB73" s="1062"/>
      <c r="KRC73" s="1063"/>
      <c r="KRD73" s="1063"/>
      <c r="KRE73" s="1063"/>
      <c r="KRF73" s="1063"/>
      <c r="KRG73" s="1063"/>
      <c r="KRH73" s="527"/>
      <c r="KRI73" s="1062"/>
      <c r="KRJ73" s="1063"/>
      <c r="KRK73" s="1063"/>
      <c r="KRL73" s="1063"/>
      <c r="KRM73" s="1063"/>
      <c r="KRN73" s="1063"/>
      <c r="KRO73" s="527"/>
      <c r="KRP73" s="1062"/>
      <c r="KRQ73" s="1063"/>
      <c r="KRR73" s="1063"/>
      <c r="KRS73" s="1063"/>
      <c r="KRT73" s="1063"/>
      <c r="KRU73" s="1063"/>
      <c r="KRV73" s="527"/>
      <c r="KRW73" s="1062"/>
      <c r="KRX73" s="1063"/>
      <c r="KRY73" s="1063"/>
      <c r="KRZ73" s="1063"/>
      <c r="KSA73" s="1063"/>
      <c r="KSB73" s="1063"/>
      <c r="KSC73" s="527"/>
      <c r="KSD73" s="1062"/>
      <c r="KSE73" s="1063"/>
      <c r="KSF73" s="1063"/>
      <c r="KSG73" s="1063"/>
      <c r="KSH73" s="1063"/>
      <c r="KSI73" s="1063"/>
      <c r="KSJ73" s="527"/>
      <c r="KSK73" s="1062"/>
      <c r="KSL73" s="1063"/>
      <c r="KSM73" s="1063"/>
      <c r="KSN73" s="1063"/>
      <c r="KSO73" s="1063"/>
      <c r="KSP73" s="1063"/>
      <c r="KSQ73" s="527"/>
      <c r="KSR73" s="1062"/>
      <c r="KSS73" s="1063"/>
      <c r="KST73" s="1063"/>
      <c r="KSU73" s="1063"/>
      <c r="KSV73" s="1063"/>
      <c r="KSW73" s="1063"/>
      <c r="KSX73" s="527"/>
      <c r="KSY73" s="1062"/>
      <c r="KSZ73" s="1063"/>
      <c r="KTA73" s="1063"/>
      <c r="KTB73" s="1063"/>
      <c r="KTC73" s="1063"/>
      <c r="KTD73" s="1063"/>
      <c r="KTE73" s="527"/>
      <c r="KTF73" s="1062"/>
      <c r="KTG73" s="1063"/>
      <c r="KTH73" s="1063"/>
      <c r="KTI73" s="1063"/>
      <c r="KTJ73" s="1063"/>
      <c r="KTK73" s="1063"/>
      <c r="KTL73" s="527"/>
      <c r="KTM73" s="1062"/>
      <c r="KTN73" s="1063"/>
      <c r="KTO73" s="1063"/>
      <c r="KTP73" s="1063"/>
      <c r="KTQ73" s="1063"/>
      <c r="KTR73" s="1063"/>
      <c r="KTS73" s="527"/>
      <c r="KTT73" s="1062"/>
      <c r="KTU73" s="1063"/>
      <c r="KTV73" s="1063"/>
      <c r="KTW73" s="1063"/>
      <c r="KTX73" s="1063"/>
      <c r="KTY73" s="1063"/>
      <c r="KTZ73" s="527"/>
      <c r="KUA73" s="1062"/>
      <c r="KUB73" s="1063"/>
      <c r="KUC73" s="1063"/>
      <c r="KUD73" s="1063"/>
      <c r="KUE73" s="1063"/>
      <c r="KUF73" s="1063"/>
      <c r="KUG73" s="527"/>
      <c r="KUH73" s="1062"/>
      <c r="KUI73" s="1063"/>
      <c r="KUJ73" s="1063"/>
      <c r="KUK73" s="1063"/>
      <c r="KUL73" s="1063"/>
      <c r="KUM73" s="1063"/>
      <c r="KUN73" s="527"/>
      <c r="KUO73" s="1062"/>
      <c r="KUP73" s="1063"/>
      <c r="KUQ73" s="1063"/>
      <c r="KUR73" s="1063"/>
      <c r="KUS73" s="1063"/>
      <c r="KUT73" s="1063"/>
      <c r="KUU73" s="527"/>
      <c r="KUV73" s="1062"/>
      <c r="KUW73" s="1063"/>
      <c r="KUX73" s="1063"/>
      <c r="KUY73" s="1063"/>
      <c r="KUZ73" s="1063"/>
      <c r="KVA73" s="1063"/>
      <c r="KVB73" s="527"/>
      <c r="KVC73" s="1062"/>
      <c r="KVD73" s="1063"/>
      <c r="KVE73" s="1063"/>
      <c r="KVF73" s="1063"/>
      <c r="KVG73" s="1063"/>
      <c r="KVH73" s="1063"/>
      <c r="KVI73" s="527"/>
      <c r="KVJ73" s="1062"/>
      <c r="KVK73" s="1063"/>
      <c r="KVL73" s="1063"/>
      <c r="KVM73" s="1063"/>
      <c r="KVN73" s="1063"/>
      <c r="KVO73" s="1063"/>
      <c r="KVP73" s="527"/>
      <c r="KVQ73" s="1062"/>
      <c r="KVR73" s="1063"/>
      <c r="KVS73" s="1063"/>
      <c r="KVT73" s="1063"/>
      <c r="KVU73" s="1063"/>
      <c r="KVV73" s="1063"/>
      <c r="KVW73" s="527"/>
      <c r="KVX73" s="1062"/>
      <c r="KVY73" s="1063"/>
      <c r="KVZ73" s="1063"/>
      <c r="KWA73" s="1063"/>
      <c r="KWB73" s="1063"/>
      <c r="KWC73" s="1063"/>
      <c r="KWD73" s="527"/>
      <c r="KWE73" s="1062"/>
      <c r="KWF73" s="1063"/>
      <c r="KWG73" s="1063"/>
      <c r="KWH73" s="1063"/>
      <c r="KWI73" s="1063"/>
      <c r="KWJ73" s="1063"/>
      <c r="KWK73" s="527"/>
      <c r="KWL73" s="1062"/>
      <c r="KWM73" s="1063"/>
      <c r="KWN73" s="1063"/>
      <c r="KWO73" s="1063"/>
      <c r="KWP73" s="1063"/>
      <c r="KWQ73" s="1063"/>
      <c r="KWR73" s="527"/>
      <c r="KWS73" s="1062"/>
      <c r="KWT73" s="1063"/>
      <c r="KWU73" s="1063"/>
      <c r="KWV73" s="1063"/>
      <c r="KWW73" s="1063"/>
      <c r="KWX73" s="1063"/>
      <c r="KWY73" s="527"/>
      <c r="KWZ73" s="1062"/>
      <c r="KXA73" s="1063"/>
      <c r="KXB73" s="1063"/>
      <c r="KXC73" s="1063"/>
      <c r="KXD73" s="1063"/>
      <c r="KXE73" s="1063"/>
      <c r="KXF73" s="527"/>
      <c r="KXG73" s="1062"/>
      <c r="KXH73" s="1063"/>
      <c r="KXI73" s="1063"/>
      <c r="KXJ73" s="1063"/>
      <c r="KXK73" s="1063"/>
      <c r="KXL73" s="1063"/>
      <c r="KXM73" s="527"/>
      <c r="KXN73" s="1062"/>
      <c r="KXO73" s="1063"/>
      <c r="KXP73" s="1063"/>
      <c r="KXQ73" s="1063"/>
      <c r="KXR73" s="1063"/>
      <c r="KXS73" s="1063"/>
      <c r="KXT73" s="527"/>
      <c r="KXU73" s="1062"/>
      <c r="KXV73" s="1063"/>
      <c r="KXW73" s="1063"/>
      <c r="KXX73" s="1063"/>
      <c r="KXY73" s="1063"/>
      <c r="KXZ73" s="1063"/>
      <c r="KYA73" s="527"/>
      <c r="KYB73" s="1062"/>
      <c r="KYC73" s="1063"/>
      <c r="KYD73" s="1063"/>
      <c r="KYE73" s="1063"/>
      <c r="KYF73" s="1063"/>
      <c r="KYG73" s="1063"/>
      <c r="KYH73" s="527"/>
      <c r="KYI73" s="1062"/>
      <c r="KYJ73" s="1063"/>
      <c r="KYK73" s="1063"/>
      <c r="KYL73" s="1063"/>
      <c r="KYM73" s="1063"/>
      <c r="KYN73" s="1063"/>
      <c r="KYO73" s="527"/>
      <c r="KYP73" s="1062"/>
      <c r="KYQ73" s="1063"/>
      <c r="KYR73" s="1063"/>
      <c r="KYS73" s="1063"/>
      <c r="KYT73" s="1063"/>
      <c r="KYU73" s="1063"/>
      <c r="KYV73" s="527"/>
      <c r="KYW73" s="1062"/>
      <c r="KYX73" s="1063"/>
      <c r="KYY73" s="1063"/>
      <c r="KYZ73" s="1063"/>
      <c r="KZA73" s="1063"/>
      <c r="KZB73" s="1063"/>
      <c r="KZC73" s="527"/>
      <c r="KZD73" s="1062"/>
      <c r="KZE73" s="1063"/>
      <c r="KZF73" s="1063"/>
      <c r="KZG73" s="1063"/>
      <c r="KZH73" s="1063"/>
      <c r="KZI73" s="1063"/>
      <c r="KZJ73" s="527"/>
      <c r="KZK73" s="1062"/>
      <c r="KZL73" s="1063"/>
      <c r="KZM73" s="1063"/>
      <c r="KZN73" s="1063"/>
      <c r="KZO73" s="1063"/>
      <c r="KZP73" s="1063"/>
      <c r="KZQ73" s="527"/>
      <c r="KZR73" s="1062"/>
      <c r="KZS73" s="1063"/>
      <c r="KZT73" s="1063"/>
      <c r="KZU73" s="1063"/>
      <c r="KZV73" s="1063"/>
      <c r="KZW73" s="1063"/>
      <c r="KZX73" s="527"/>
      <c r="KZY73" s="1062"/>
      <c r="KZZ73" s="1063"/>
      <c r="LAA73" s="1063"/>
      <c r="LAB73" s="1063"/>
      <c r="LAC73" s="1063"/>
      <c r="LAD73" s="1063"/>
      <c r="LAE73" s="527"/>
      <c r="LAF73" s="1062"/>
      <c r="LAG73" s="1063"/>
      <c r="LAH73" s="1063"/>
      <c r="LAI73" s="1063"/>
      <c r="LAJ73" s="1063"/>
      <c r="LAK73" s="1063"/>
      <c r="LAL73" s="527"/>
      <c r="LAM73" s="1062"/>
      <c r="LAN73" s="1063"/>
      <c r="LAO73" s="1063"/>
      <c r="LAP73" s="1063"/>
      <c r="LAQ73" s="1063"/>
      <c r="LAR73" s="1063"/>
      <c r="LAS73" s="527"/>
      <c r="LAT73" s="1062"/>
      <c r="LAU73" s="1063"/>
      <c r="LAV73" s="1063"/>
      <c r="LAW73" s="1063"/>
      <c r="LAX73" s="1063"/>
      <c r="LAY73" s="1063"/>
      <c r="LAZ73" s="527"/>
      <c r="LBA73" s="1062"/>
      <c r="LBB73" s="1063"/>
      <c r="LBC73" s="1063"/>
      <c r="LBD73" s="1063"/>
      <c r="LBE73" s="1063"/>
      <c r="LBF73" s="1063"/>
      <c r="LBG73" s="527"/>
      <c r="LBH73" s="1062"/>
      <c r="LBI73" s="1063"/>
      <c r="LBJ73" s="1063"/>
      <c r="LBK73" s="1063"/>
      <c r="LBL73" s="1063"/>
      <c r="LBM73" s="1063"/>
      <c r="LBN73" s="527"/>
      <c r="LBO73" s="1062"/>
      <c r="LBP73" s="1063"/>
      <c r="LBQ73" s="1063"/>
      <c r="LBR73" s="1063"/>
      <c r="LBS73" s="1063"/>
      <c r="LBT73" s="1063"/>
      <c r="LBU73" s="527"/>
      <c r="LBV73" s="1062"/>
      <c r="LBW73" s="1063"/>
      <c r="LBX73" s="1063"/>
      <c r="LBY73" s="1063"/>
      <c r="LBZ73" s="1063"/>
      <c r="LCA73" s="1063"/>
      <c r="LCB73" s="527"/>
      <c r="LCC73" s="1062"/>
      <c r="LCD73" s="1063"/>
      <c r="LCE73" s="1063"/>
      <c r="LCF73" s="1063"/>
      <c r="LCG73" s="1063"/>
      <c r="LCH73" s="1063"/>
      <c r="LCI73" s="527"/>
      <c r="LCJ73" s="1062"/>
      <c r="LCK73" s="1063"/>
      <c r="LCL73" s="1063"/>
      <c r="LCM73" s="1063"/>
      <c r="LCN73" s="1063"/>
      <c r="LCO73" s="1063"/>
      <c r="LCP73" s="527"/>
      <c r="LCQ73" s="1062"/>
      <c r="LCR73" s="1063"/>
      <c r="LCS73" s="1063"/>
      <c r="LCT73" s="1063"/>
      <c r="LCU73" s="1063"/>
      <c r="LCV73" s="1063"/>
      <c r="LCW73" s="527"/>
      <c r="LCX73" s="1062"/>
      <c r="LCY73" s="1063"/>
      <c r="LCZ73" s="1063"/>
      <c r="LDA73" s="1063"/>
      <c r="LDB73" s="1063"/>
      <c r="LDC73" s="1063"/>
      <c r="LDD73" s="527"/>
      <c r="LDE73" s="1062"/>
      <c r="LDF73" s="1063"/>
      <c r="LDG73" s="1063"/>
      <c r="LDH73" s="1063"/>
      <c r="LDI73" s="1063"/>
      <c r="LDJ73" s="1063"/>
      <c r="LDK73" s="527"/>
      <c r="LDL73" s="1062"/>
      <c r="LDM73" s="1063"/>
      <c r="LDN73" s="1063"/>
      <c r="LDO73" s="1063"/>
      <c r="LDP73" s="1063"/>
      <c r="LDQ73" s="1063"/>
      <c r="LDR73" s="527"/>
      <c r="LDS73" s="1062"/>
      <c r="LDT73" s="1063"/>
      <c r="LDU73" s="1063"/>
      <c r="LDV73" s="1063"/>
      <c r="LDW73" s="1063"/>
      <c r="LDX73" s="1063"/>
      <c r="LDY73" s="527"/>
      <c r="LDZ73" s="1062"/>
      <c r="LEA73" s="1063"/>
      <c r="LEB73" s="1063"/>
      <c r="LEC73" s="1063"/>
      <c r="LED73" s="1063"/>
      <c r="LEE73" s="1063"/>
      <c r="LEF73" s="527"/>
      <c r="LEG73" s="1062"/>
      <c r="LEH73" s="1063"/>
      <c r="LEI73" s="1063"/>
      <c r="LEJ73" s="1063"/>
      <c r="LEK73" s="1063"/>
      <c r="LEL73" s="1063"/>
      <c r="LEM73" s="527"/>
      <c r="LEN73" s="1062"/>
      <c r="LEO73" s="1063"/>
      <c r="LEP73" s="1063"/>
      <c r="LEQ73" s="1063"/>
      <c r="LER73" s="1063"/>
      <c r="LES73" s="1063"/>
      <c r="LET73" s="527"/>
      <c r="LEU73" s="1062"/>
      <c r="LEV73" s="1063"/>
      <c r="LEW73" s="1063"/>
      <c r="LEX73" s="1063"/>
      <c r="LEY73" s="1063"/>
      <c r="LEZ73" s="1063"/>
      <c r="LFA73" s="527"/>
      <c r="LFB73" s="1062"/>
      <c r="LFC73" s="1063"/>
      <c r="LFD73" s="1063"/>
      <c r="LFE73" s="1063"/>
      <c r="LFF73" s="1063"/>
      <c r="LFG73" s="1063"/>
      <c r="LFH73" s="527"/>
      <c r="LFI73" s="1062"/>
      <c r="LFJ73" s="1063"/>
      <c r="LFK73" s="1063"/>
      <c r="LFL73" s="1063"/>
      <c r="LFM73" s="1063"/>
      <c r="LFN73" s="1063"/>
      <c r="LFO73" s="527"/>
      <c r="LFP73" s="1062"/>
      <c r="LFQ73" s="1063"/>
      <c r="LFR73" s="1063"/>
      <c r="LFS73" s="1063"/>
      <c r="LFT73" s="1063"/>
      <c r="LFU73" s="1063"/>
      <c r="LFV73" s="527"/>
      <c r="LFW73" s="1062"/>
      <c r="LFX73" s="1063"/>
      <c r="LFY73" s="1063"/>
      <c r="LFZ73" s="1063"/>
      <c r="LGA73" s="1063"/>
      <c r="LGB73" s="1063"/>
      <c r="LGC73" s="527"/>
      <c r="LGD73" s="1062"/>
      <c r="LGE73" s="1063"/>
      <c r="LGF73" s="1063"/>
      <c r="LGG73" s="1063"/>
      <c r="LGH73" s="1063"/>
      <c r="LGI73" s="1063"/>
      <c r="LGJ73" s="527"/>
      <c r="LGK73" s="1062"/>
      <c r="LGL73" s="1063"/>
      <c r="LGM73" s="1063"/>
      <c r="LGN73" s="1063"/>
      <c r="LGO73" s="1063"/>
      <c r="LGP73" s="1063"/>
      <c r="LGQ73" s="527"/>
      <c r="LGR73" s="1062"/>
      <c r="LGS73" s="1063"/>
      <c r="LGT73" s="1063"/>
      <c r="LGU73" s="1063"/>
      <c r="LGV73" s="1063"/>
      <c r="LGW73" s="1063"/>
      <c r="LGX73" s="527"/>
      <c r="LGY73" s="1062"/>
      <c r="LGZ73" s="1063"/>
      <c r="LHA73" s="1063"/>
      <c r="LHB73" s="1063"/>
      <c r="LHC73" s="1063"/>
      <c r="LHD73" s="1063"/>
      <c r="LHE73" s="527"/>
      <c r="LHF73" s="1062"/>
      <c r="LHG73" s="1063"/>
      <c r="LHH73" s="1063"/>
      <c r="LHI73" s="1063"/>
      <c r="LHJ73" s="1063"/>
      <c r="LHK73" s="1063"/>
      <c r="LHL73" s="527"/>
      <c r="LHM73" s="1062"/>
      <c r="LHN73" s="1063"/>
      <c r="LHO73" s="1063"/>
      <c r="LHP73" s="1063"/>
      <c r="LHQ73" s="1063"/>
      <c r="LHR73" s="1063"/>
      <c r="LHS73" s="527"/>
      <c r="LHT73" s="1062"/>
      <c r="LHU73" s="1063"/>
      <c r="LHV73" s="1063"/>
      <c r="LHW73" s="1063"/>
      <c r="LHX73" s="1063"/>
      <c r="LHY73" s="1063"/>
      <c r="LHZ73" s="527"/>
      <c r="LIA73" s="1062"/>
      <c r="LIB73" s="1063"/>
      <c r="LIC73" s="1063"/>
      <c r="LID73" s="1063"/>
      <c r="LIE73" s="1063"/>
      <c r="LIF73" s="1063"/>
      <c r="LIG73" s="527"/>
      <c r="LIH73" s="1062"/>
      <c r="LII73" s="1063"/>
      <c r="LIJ73" s="1063"/>
      <c r="LIK73" s="1063"/>
      <c r="LIL73" s="1063"/>
      <c r="LIM73" s="1063"/>
      <c r="LIN73" s="527"/>
      <c r="LIO73" s="1062"/>
      <c r="LIP73" s="1063"/>
      <c r="LIQ73" s="1063"/>
      <c r="LIR73" s="1063"/>
      <c r="LIS73" s="1063"/>
      <c r="LIT73" s="1063"/>
      <c r="LIU73" s="527"/>
      <c r="LIV73" s="1062"/>
      <c r="LIW73" s="1063"/>
      <c r="LIX73" s="1063"/>
      <c r="LIY73" s="1063"/>
      <c r="LIZ73" s="1063"/>
      <c r="LJA73" s="1063"/>
      <c r="LJB73" s="527"/>
      <c r="LJC73" s="1062"/>
      <c r="LJD73" s="1063"/>
      <c r="LJE73" s="1063"/>
      <c r="LJF73" s="1063"/>
      <c r="LJG73" s="1063"/>
      <c r="LJH73" s="1063"/>
      <c r="LJI73" s="527"/>
      <c r="LJJ73" s="1062"/>
      <c r="LJK73" s="1063"/>
      <c r="LJL73" s="1063"/>
      <c r="LJM73" s="1063"/>
      <c r="LJN73" s="1063"/>
      <c r="LJO73" s="1063"/>
      <c r="LJP73" s="527"/>
      <c r="LJQ73" s="1062"/>
      <c r="LJR73" s="1063"/>
      <c r="LJS73" s="1063"/>
      <c r="LJT73" s="1063"/>
      <c r="LJU73" s="1063"/>
      <c r="LJV73" s="1063"/>
      <c r="LJW73" s="527"/>
      <c r="LJX73" s="1062"/>
      <c r="LJY73" s="1063"/>
      <c r="LJZ73" s="1063"/>
      <c r="LKA73" s="1063"/>
      <c r="LKB73" s="1063"/>
      <c r="LKC73" s="1063"/>
      <c r="LKD73" s="527"/>
      <c r="LKE73" s="1062"/>
      <c r="LKF73" s="1063"/>
      <c r="LKG73" s="1063"/>
      <c r="LKH73" s="1063"/>
      <c r="LKI73" s="1063"/>
      <c r="LKJ73" s="1063"/>
      <c r="LKK73" s="527"/>
      <c r="LKL73" s="1062"/>
      <c r="LKM73" s="1063"/>
      <c r="LKN73" s="1063"/>
      <c r="LKO73" s="1063"/>
      <c r="LKP73" s="1063"/>
      <c r="LKQ73" s="1063"/>
      <c r="LKR73" s="527"/>
      <c r="LKS73" s="1062"/>
      <c r="LKT73" s="1063"/>
      <c r="LKU73" s="1063"/>
      <c r="LKV73" s="1063"/>
      <c r="LKW73" s="1063"/>
      <c r="LKX73" s="1063"/>
      <c r="LKY73" s="527"/>
      <c r="LKZ73" s="1062"/>
      <c r="LLA73" s="1063"/>
      <c r="LLB73" s="1063"/>
      <c r="LLC73" s="1063"/>
      <c r="LLD73" s="1063"/>
      <c r="LLE73" s="1063"/>
      <c r="LLF73" s="527"/>
      <c r="LLG73" s="1062"/>
      <c r="LLH73" s="1063"/>
      <c r="LLI73" s="1063"/>
      <c r="LLJ73" s="1063"/>
      <c r="LLK73" s="1063"/>
      <c r="LLL73" s="1063"/>
      <c r="LLM73" s="527"/>
      <c r="LLN73" s="1062"/>
      <c r="LLO73" s="1063"/>
      <c r="LLP73" s="1063"/>
      <c r="LLQ73" s="1063"/>
      <c r="LLR73" s="1063"/>
      <c r="LLS73" s="1063"/>
      <c r="LLT73" s="527"/>
      <c r="LLU73" s="1062"/>
      <c r="LLV73" s="1063"/>
      <c r="LLW73" s="1063"/>
      <c r="LLX73" s="1063"/>
      <c r="LLY73" s="1063"/>
      <c r="LLZ73" s="1063"/>
      <c r="LMA73" s="527"/>
      <c r="LMB73" s="1062"/>
      <c r="LMC73" s="1063"/>
      <c r="LMD73" s="1063"/>
      <c r="LME73" s="1063"/>
      <c r="LMF73" s="1063"/>
      <c r="LMG73" s="1063"/>
      <c r="LMH73" s="527"/>
      <c r="LMI73" s="1062"/>
      <c r="LMJ73" s="1063"/>
      <c r="LMK73" s="1063"/>
      <c r="LML73" s="1063"/>
      <c r="LMM73" s="1063"/>
      <c r="LMN73" s="1063"/>
      <c r="LMO73" s="527"/>
      <c r="LMP73" s="1062"/>
      <c r="LMQ73" s="1063"/>
      <c r="LMR73" s="1063"/>
      <c r="LMS73" s="1063"/>
      <c r="LMT73" s="1063"/>
      <c r="LMU73" s="1063"/>
      <c r="LMV73" s="527"/>
      <c r="LMW73" s="1062"/>
      <c r="LMX73" s="1063"/>
      <c r="LMY73" s="1063"/>
      <c r="LMZ73" s="1063"/>
      <c r="LNA73" s="1063"/>
      <c r="LNB73" s="1063"/>
      <c r="LNC73" s="527"/>
      <c r="LND73" s="1062"/>
      <c r="LNE73" s="1063"/>
      <c r="LNF73" s="1063"/>
      <c r="LNG73" s="1063"/>
      <c r="LNH73" s="1063"/>
      <c r="LNI73" s="1063"/>
      <c r="LNJ73" s="527"/>
      <c r="LNK73" s="1062"/>
      <c r="LNL73" s="1063"/>
      <c r="LNM73" s="1063"/>
      <c r="LNN73" s="1063"/>
      <c r="LNO73" s="1063"/>
      <c r="LNP73" s="1063"/>
      <c r="LNQ73" s="527"/>
      <c r="LNR73" s="1062"/>
      <c r="LNS73" s="1063"/>
      <c r="LNT73" s="1063"/>
      <c r="LNU73" s="1063"/>
      <c r="LNV73" s="1063"/>
      <c r="LNW73" s="1063"/>
      <c r="LNX73" s="527"/>
      <c r="LNY73" s="1062"/>
      <c r="LNZ73" s="1063"/>
      <c r="LOA73" s="1063"/>
      <c r="LOB73" s="1063"/>
      <c r="LOC73" s="1063"/>
      <c r="LOD73" s="1063"/>
      <c r="LOE73" s="527"/>
      <c r="LOF73" s="1062"/>
      <c r="LOG73" s="1063"/>
      <c r="LOH73" s="1063"/>
      <c r="LOI73" s="1063"/>
      <c r="LOJ73" s="1063"/>
      <c r="LOK73" s="1063"/>
      <c r="LOL73" s="527"/>
      <c r="LOM73" s="1062"/>
      <c r="LON73" s="1063"/>
      <c r="LOO73" s="1063"/>
      <c r="LOP73" s="1063"/>
      <c r="LOQ73" s="1063"/>
      <c r="LOR73" s="1063"/>
      <c r="LOS73" s="527"/>
      <c r="LOT73" s="1062"/>
      <c r="LOU73" s="1063"/>
      <c r="LOV73" s="1063"/>
      <c r="LOW73" s="1063"/>
      <c r="LOX73" s="1063"/>
      <c r="LOY73" s="1063"/>
      <c r="LOZ73" s="527"/>
      <c r="LPA73" s="1062"/>
      <c r="LPB73" s="1063"/>
      <c r="LPC73" s="1063"/>
      <c r="LPD73" s="1063"/>
      <c r="LPE73" s="1063"/>
      <c r="LPF73" s="1063"/>
      <c r="LPG73" s="527"/>
      <c r="LPH73" s="1062"/>
      <c r="LPI73" s="1063"/>
      <c r="LPJ73" s="1063"/>
      <c r="LPK73" s="1063"/>
      <c r="LPL73" s="1063"/>
      <c r="LPM73" s="1063"/>
      <c r="LPN73" s="527"/>
      <c r="LPO73" s="1062"/>
      <c r="LPP73" s="1063"/>
      <c r="LPQ73" s="1063"/>
      <c r="LPR73" s="1063"/>
      <c r="LPS73" s="1063"/>
      <c r="LPT73" s="1063"/>
      <c r="LPU73" s="527"/>
      <c r="LPV73" s="1062"/>
      <c r="LPW73" s="1063"/>
      <c r="LPX73" s="1063"/>
      <c r="LPY73" s="1063"/>
      <c r="LPZ73" s="1063"/>
      <c r="LQA73" s="1063"/>
      <c r="LQB73" s="527"/>
      <c r="LQC73" s="1062"/>
      <c r="LQD73" s="1063"/>
      <c r="LQE73" s="1063"/>
      <c r="LQF73" s="1063"/>
      <c r="LQG73" s="1063"/>
      <c r="LQH73" s="1063"/>
      <c r="LQI73" s="527"/>
      <c r="LQJ73" s="1062"/>
      <c r="LQK73" s="1063"/>
      <c r="LQL73" s="1063"/>
      <c r="LQM73" s="1063"/>
      <c r="LQN73" s="1063"/>
      <c r="LQO73" s="1063"/>
      <c r="LQP73" s="527"/>
      <c r="LQQ73" s="1062"/>
      <c r="LQR73" s="1063"/>
      <c r="LQS73" s="1063"/>
      <c r="LQT73" s="1063"/>
      <c r="LQU73" s="1063"/>
      <c r="LQV73" s="1063"/>
      <c r="LQW73" s="527"/>
      <c r="LQX73" s="1062"/>
      <c r="LQY73" s="1063"/>
      <c r="LQZ73" s="1063"/>
      <c r="LRA73" s="1063"/>
      <c r="LRB73" s="1063"/>
      <c r="LRC73" s="1063"/>
      <c r="LRD73" s="527"/>
      <c r="LRE73" s="1062"/>
      <c r="LRF73" s="1063"/>
      <c r="LRG73" s="1063"/>
      <c r="LRH73" s="1063"/>
      <c r="LRI73" s="1063"/>
      <c r="LRJ73" s="1063"/>
      <c r="LRK73" s="527"/>
      <c r="LRL73" s="1062"/>
      <c r="LRM73" s="1063"/>
      <c r="LRN73" s="1063"/>
      <c r="LRO73" s="1063"/>
      <c r="LRP73" s="1063"/>
      <c r="LRQ73" s="1063"/>
      <c r="LRR73" s="527"/>
      <c r="LRS73" s="1062"/>
      <c r="LRT73" s="1063"/>
      <c r="LRU73" s="1063"/>
      <c r="LRV73" s="1063"/>
      <c r="LRW73" s="1063"/>
      <c r="LRX73" s="1063"/>
      <c r="LRY73" s="527"/>
      <c r="LRZ73" s="1062"/>
      <c r="LSA73" s="1063"/>
      <c r="LSB73" s="1063"/>
      <c r="LSC73" s="1063"/>
      <c r="LSD73" s="1063"/>
      <c r="LSE73" s="1063"/>
      <c r="LSF73" s="527"/>
      <c r="LSG73" s="1062"/>
      <c r="LSH73" s="1063"/>
      <c r="LSI73" s="1063"/>
      <c r="LSJ73" s="1063"/>
      <c r="LSK73" s="1063"/>
      <c r="LSL73" s="1063"/>
      <c r="LSM73" s="527"/>
      <c r="LSN73" s="1062"/>
      <c r="LSO73" s="1063"/>
      <c r="LSP73" s="1063"/>
      <c r="LSQ73" s="1063"/>
      <c r="LSR73" s="1063"/>
      <c r="LSS73" s="1063"/>
      <c r="LST73" s="527"/>
      <c r="LSU73" s="1062"/>
      <c r="LSV73" s="1063"/>
      <c r="LSW73" s="1063"/>
      <c r="LSX73" s="1063"/>
      <c r="LSY73" s="1063"/>
      <c r="LSZ73" s="1063"/>
      <c r="LTA73" s="527"/>
      <c r="LTB73" s="1062"/>
      <c r="LTC73" s="1063"/>
      <c r="LTD73" s="1063"/>
      <c r="LTE73" s="1063"/>
      <c r="LTF73" s="1063"/>
      <c r="LTG73" s="1063"/>
      <c r="LTH73" s="527"/>
      <c r="LTI73" s="1062"/>
      <c r="LTJ73" s="1063"/>
      <c r="LTK73" s="1063"/>
      <c r="LTL73" s="1063"/>
      <c r="LTM73" s="1063"/>
      <c r="LTN73" s="1063"/>
      <c r="LTO73" s="527"/>
      <c r="LTP73" s="1062"/>
      <c r="LTQ73" s="1063"/>
      <c r="LTR73" s="1063"/>
      <c r="LTS73" s="1063"/>
      <c r="LTT73" s="1063"/>
      <c r="LTU73" s="1063"/>
      <c r="LTV73" s="527"/>
      <c r="LTW73" s="1062"/>
      <c r="LTX73" s="1063"/>
      <c r="LTY73" s="1063"/>
      <c r="LTZ73" s="1063"/>
      <c r="LUA73" s="1063"/>
      <c r="LUB73" s="1063"/>
      <c r="LUC73" s="527"/>
      <c r="LUD73" s="1062"/>
      <c r="LUE73" s="1063"/>
      <c r="LUF73" s="1063"/>
      <c r="LUG73" s="1063"/>
      <c r="LUH73" s="1063"/>
      <c r="LUI73" s="1063"/>
      <c r="LUJ73" s="527"/>
      <c r="LUK73" s="1062"/>
      <c r="LUL73" s="1063"/>
      <c r="LUM73" s="1063"/>
      <c r="LUN73" s="1063"/>
      <c r="LUO73" s="1063"/>
      <c r="LUP73" s="1063"/>
      <c r="LUQ73" s="527"/>
      <c r="LUR73" s="1062"/>
      <c r="LUS73" s="1063"/>
      <c r="LUT73" s="1063"/>
      <c r="LUU73" s="1063"/>
      <c r="LUV73" s="1063"/>
      <c r="LUW73" s="1063"/>
      <c r="LUX73" s="527"/>
      <c r="LUY73" s="1062"/>
      <c r="LUZ73" s="1063"/>
      <c r="LVA73" s="1063"/>
      <c r="LVB73" s="1063"/>
      <c r="LVC73" s="1063"/>
      <c r="LVD73" s="1063"/>
      <c r="LVE73" s="527"/>
      <c r="LVF73" s="1062"/>
      <c r="LVG73" s="1063"/>
      <c r="LVH73" s="1063"/>
      <c r="LVI73" s="1063"/>
      <c r="LVJ73" s="1063"/>
      <c r="LVK73" s="1063"/>
      <c r="LVL73" s="527"/>
      <c r="LVM73" s="1062"/>
      <c r="LVN73" s="1063"/>
      <c r="LVO73" s="1063"/>
      <c r="LVP73" s="1063"/>
      <c r="LVQ73" s="1063"/>
      <c r="LVR73" s="1063"/>
      <c r="LVS73" s="527"/>
      <c r="LVT73" s="1062"/>
      <c r="LVU73" s="1063"/>
      <c r="LVV73" s="1063"/>
      <c r="LVW73" s="1063"/>
      <c r="LVX73" s="1063"/>
      <c r="LVY73" s="1063"/>
      <c r="LVZ73" s="527"/>
      <c r="LWA73" s="1062"/>
      <c r="LWB73" s="1063"/>
      <c r="LWC73" s="1063"/>
      <c r="LWD73" s="1063"/>
      <c r="LWE73" s="1063"/>
      <c r="LWF73" s="1063"/>
      <c r="LWG73" s="527"/>
      <c r="LWH73" s="1062"/>
      <c r="LWI73" s="1063"/>
      <c r="LWJ73" s="1063"/>
      <c r="LWK73" s="1063"/>
      <c r="LWL73" s="1063"/>
      <c r="LWM73" s="1063"/>
      <c r="LWN73" s="527"/>
      <c r="LWO73" s="1062"/>
      <c r="LWP73" s="1063"/>
      <c r="LWQ73" s="1063"/>
      <c r="LWR73" s="1063"/>
      <c r="LWS73" s="1063"/>
      <c r="LWT73" s="1063"/>
      <c r="LWU73" s="527"/>
      <c r="LWV73" s="1062"/>
      <c r="LWW73" s="1063"/>
      <c r="LWX73" s="1063"/>
      <c r="LWY73" s="1063"/>
      <c r="LWZ73" s="1063"/>
      <c r="LXA73" s="1063"/>
      <c r="LXB73" s="527"/>
      <c r="LXC73" s="1062"/>
      <c r="LXD73" s="1063"/>
      <c r="LXE73" s="1063"/>
      <c r="LXF73" s="1063"/>
      <c r="LXG73" s="1063"/>
      <c r="LXH73" s="1063"/>
      <c r="LXI73" s="527"/>
      <c r="LXJ73" s="1062"/>
      <c r="LXK73" s="1063"/>
      <c r="LXL73" s="1063"/>
      <c r="LXM73" s="1063"/>
      <c r="LXN73" s="1063"/>
      <c r="LXO73" s="1063"/>
      <c r="LXP73" s="527"/>
      <c r="LXQ73" s="1062"/>
      <c r="LXR73" s="1063"/>
      <c r="LXS73" s="1063"/>
      <c r="LXT73" s="1063"/>
      <c r="LXU73" s="1063"/>
      <c r="LXV73" s="1063"/>
      <c r="LXW73" s="527"/>
      <c r="LXX73" s="1062"/>
      <c r="LXY73" s="1063"/>
      <c r="LXZ73" s="1063"/>
      <c r="LYA73" s="1063"/>
      <c r="LYB73" s="1063"/>
      <c r="LYC73" s="1063"/>
      <c r="LYD73" s="527"/>
      <c r="LYE73" s="1062"/>
      <c r="LYF73" s="1063"/>
      <c r="LYG73" s="1063"/>
      <c r="LYH73" s="1063"/>
      <c r="LYI73" s="1063"/>
      <c r="LYJ73" s="1063"/>
      <c r="LYK73" s="527"/>
      <c r="LYL73" s="1062"/>
      <c r="LYM73" s="1063"/>
      <c r="LYN73" s="1063"/>
      <c r="LYO73" s="1063"/>
      <c r="LYP73" s="1063"/>
      <c r="LYQ73" s="1063"/>
      <c r="LYR73" s="527"/>
      <c r="LYS73" s="1062"/>
      <c r="LYT73" s="1063"/>
      <c r="LYU73" s="1063"/>
      <c r="LYV73" s="1063"/>
      <c r="LYW73" s="1063"/>
      <c r="LYX73" s="1063"/>
      <c r="LYY73" s="527"/>
      <c r="LYZ73" s="1062"/>
      <c r="LZA73" s="1063"/>
      <c r="LZB73" s="1063"/>
      <c r="LZC73" s="1063"/>
      <c r="LZD73" s="1063"/>
      <c r="LZE73" s="1063"/>
      <c r="LZF73" s="527"/>
      <c r="LZG73" s="1062"/>
      <c r="LZH73" s="1063"/>
      <c r="LZI73" s="1063"/>
      <c r="LZJ73" s="1063"/>
      <c r="LZK73" s="1063"/>
      <c r="LZL73" s="1063"/>
      <c r="LZM73" s="527"/>
      <c r="LZN73" s="1062"/>
      <c r="LZO73" s="1063"/>
      <c r="LZP73" s="1063"/>
      <c r="LZQ73" s="1063"/>
      <c r="LZR73" s="1063"/>
      <c r="LZS73" s="1063"/>
      <c r="LZT73" s="527"/>
      <c r="LZU73" s="1062"/>
      <c r="LZV73" s="1063"/>
      <c r="LZW73" s="1063"/>
      <c r="LZX73" s="1063"/>
      <c r="LZY73" s="1063"/>
      <c r="LZZ73" s="1063"/>
      <c r="MAA73" s="527"/>
      <c r="MAB73" s="1062"/>
      <c r="MAC73" s="1063"/>
      <c r="MAD73" s="1063"/>
      <c r="MAE73" s="1063"/>
      <c r="MAF73" s="1063"/>
      <c r="MAG73" s="1063"/>
      <c r="MAH73" s="527"/>
      <c r="MAI73" s="1062"/>
      <c r="MAJ73" s="1063"/>
      <c r="MAK73" s="1063"/>
      <c r="MAL73" s="1063"/>
      <c r="MAM73" s="1063"/>
      <c r="MAN73" s="1063"/>
      <c r="MAO73" s="527"/>
      <c r="MAP73" s="1062"/>
      <c r="MAQ73" s="1063"/>
      <c r="MAR73" s="1063"/>
      <c r="MAS73" s="1063"/>
      <c r="MAT73" s="1063"/>
      <c r="MAU73" s="1063"/>
      <c r="MAV73" s="527"/>
      <c r="MAW73" s="1062"/>
      <c r="MAX73" s="1063"/>
      <c r="MAY73" s="1063"/>
      <c r="MAZ73" s="1063"/>
      <c r="MBA73" s="1063"/>
      <c r="MBB73" s="1063"/>
      <c r="MBC73" s="527"/>
      <c r="MBD73" s="1062"/>
      <c r="MBE73" s="1063"/>
      <c r="MBF73" s="1063"/>
      <c r="MBG73" s="1063"/>
      <c r="MBH73" s="1063"/>
      <c r="MBI73" s="1063"/>
      <c r="MBJ73" s="527"/>
      <c r="MBK73" s="1062"/>
      <c r="MBL73" s="1063"/>
      <c r="MBM73" s="1063"/>
      <c r="MBN73" s="1063"/>
      <c r="MBO73" s="1063"/>
      <c r="MBP73" s="1063"/>
      <c r="MBQ73" s="527"/>
      <c r="MBR73" s="1062"/>
      <c r="MBS73" s="1063"/>
      <c r="MBT73" s="1063"/>
      <c r="MBU73" s="1063"/>
      <c r="MBV73" s="1063"/>
      <c r="MBW73" s="1063"/>
      <c r="MBX73" s="527"/>
      <c r="MBY73" s="1062"/>
      <c r="MBZ73" s="1063"/>
      <c r="MCA73" s="1063"/>
      <c r="MCB73" s="1063"/>
      <c r="MCC73" s="1063"/>
      <c r="MCD73" s="1063"/>
      <c r="MCE73" s="527"/>
      <c r="MCF73" s="1062"/>
      <c r="MCG73" s="1063"/>
      <c r="MCH73" s="1063"/>
      <c r="MCI73" s="1063"/>
      <c r="MCJ73" s="1063"/>
      <c r="MCK73" s="1063"/>
      <c r="MCL73" s="527"/>
      <c r="MCM73" s="1062"/>
      <c r="MCN73" s="1063"/>
      <c r="MCO73" s="1063"/>
      <c r="MCP73" s="1063"/>
      <c r="MCQ73" s="1063"/>
      <c r="MCR73" s="1063"/>
      <c r="MCS73" s="527"/>
      <c r="MCT73" s="1062"/>
      <c r="MCU73" s="1063"/>
      <c r="MCV73" s="1063"/>
      <c r="MCW73" s="1063"/>
      <c r="MCX73" s="1063"/>
      <c r="MCY73" s="1063"/>
      <c r="MCZ73" s="527"/>
      <c r="MDA73" s="1062"/>
      <c r="MDB73" s="1063"/>
      <c r="MDC73" s="1063"/>
      <c r="MDD73" s="1063"/>
      <c r="MDE73" s="1063"/>
      <c r="MDF73" s="1063"/>
      <c r="MDG73" s="527"/>
      <c r="MDH73" s="1062"/>
      <c r="MDI73" s="1063"/>
      <c r="MDJ73" s="1063"/>
      <c r="MDK73" s="1063"/>
      <c r="MDL73" s="1063"/>
      <c r="MDM73" s="1063"/>
      <c r="MDN73" s="527"/>
      <c r="MDO73" s="1062"/>
      <c r="MDP73" s="1063"/>
      <c r="MDQ73" s="1063"/>
      <c r="MDR73" s="1063"/>
      <c r="MDS73" s="1063"/>
      <c r="MDT73" s="1063"/>
      <c r="MDU73" s="527"/>
      <c r="MDV73" s="1062"/>
      <c r="MDW73" s="1063"/>
      <c r="MDX73" s="1063"/>
      <c r="MDY73" s="1063"/>
      <c r="MDZ73" s="1063"/>
      <c r="MEA73" s="1063"/>
      <c r="MEB73" s="527"/>
      <c r="MEC73" s="1062"/>
      <c r="MED73" s="1063"/>
      <c r="MEE73" s="1063"/>
      <c r="MEF73" s="1063"/>
      <c r="MEG73" s="1063"/>
      <c r="MEH73" s="1063"/>
      <c r="MEI73" s="527"/>
      <c r="MEJ73" s="1062"/>
      <c r="MEK73" s="1063"/>
      <c r="MEL73" s="1063"/>
      <c r="MEM73" s="1063"/>
      <c r="MEN73" s="1063"/>
      <c r="MEO73" s="1063"/>
      <c r="MEP73" s="527"/>
      <c r="MEQ73" s="1062"/>
      <c r="MER73" s="1063"/>
      <c r="MES73" s="1063"/>
      <c r="MET73" s="1063"/>
      <c r="MEU73" s="1063"/>
      <c r="MEV73" s="1063"/>
      <c r="MEW73" s="527"/>
      <c r="MEX73" s="1062"/>
      <c r="MEY73" s="1063"/>
      <c r="MEZ73" s="1063"/>
      <c r="MFA73" s="1063"/>
      <c r="MFB73" s="1063"/>
      <c r="MFC73" s="1063"/>
      <c r="MFD73" s="527"/>
      <c r="MFE73" s="1062"/>
      <c r="MFF73" s="1063"/>
      <c r="MFG73" s="1063"/>
      <c r="MFH73" s="1063"/>
      <c r="MFI73" s="1063"/>
      <c r="MFJ73" s="1063"/>
      <c r="MFK73" s="527"/>
      <c r="MFL73" s="1062"/>
      <c r="MFM73" s="1063"/>
      <c r="MFN73" s="1063"/>
      <c r="MFO73" s="1063"/>
      <c r="MFP73" s="1063"/>
      <c r="MFQ73" s="1063"/>
      <c r="MFR73" s="527"/>
      <c r="MFS73" s="1062"/>
      <c r="MFT73" s="1063"/>
      <c r="MFU73" s="1063"/>
      <c r="MFV73" s="1063"/>
      <c r="MFW73" s="1063"/>
      <c r="MFX73" s="1063"/>
      <c r="MFY73" s="527"/>
      <c r="MFZ73" s="1062"/>
      <c r="MGA73" s="1063"/>
      <c r="MGB73" s="1063"/>
      <c r="MGC73" s="1063"/>
      <c r="MGD73" s="1063"/>
      <c r="MGE73" s="1063"/>
      <c r="MGF73" s="527"/>
      <c r="MGG73" s="1062"/>
      <c r="MGH73" s="1063"/>
      <c r="MGI73" s="1063"/>
      <c r="MGJ73" s="1063"/>
      <c r="MGK73" s="1063"/>
      <c r="MGL73" s="1063"/>
      <c r="MGM73" s="527"/>
      <c r="MGN73" s="1062"/>
      <c r="MGO73" s="1063"/>
      <c r="MGP73" s="1063"/>
      <c r="MGQ73" s="1063"/>
      <c r="MGR73" s="1063"/>
      <c r="MGS73" s="1063"/>
      <c r="MGT73" s="527"/>
      <c r="MGU73" s="1062"/>
      <c r="MGV73" s="1063"/>
      <c r="MGW73" s="1063"/>
      <c r="MGX73" s="1063"/>
      <c r="MGY73" s="1063"/>
      <c r="MGZ73" s="1063"/>
      <c r="MHA73" s="527"/>
      <c r="MHB73" s="1062"/>
      <c r="MHC73" s="1063"/>
      <c r="MHD73" s="1063"/>
      <c r="MHE73" s="1063"/>
      <c r="MHF73" s="1063"/>
      <c r="MHG73" s="1063"/>
      <c r="MHH73" s="527"/>
      <c r="MHI73" s="1062"/>
      <c r="MHJ73" s="1063"/>
      <c r="MHK73" s="1063"/>
      <c r="MHL73" s="1063"/>
      <c r="MHM73" s="1063"/>
      <c r="MHN73" s="1063"/>
      <c r="MHO73" s="527"/>
      <c r="MHP73" s="1062"/>
      <c r="MHQ73" s="1063"/>
      <c r="MHR73" s="1063"/>
      <c r="MHS73" s="1063"/>
      <c r="MHT73" s="1063"/>
      <c r="MHU73" s="1063"/>
      <c r="MHV73" s="527"/>
      <c r="MHW73" s="1062"/>
      <c r="MHX73" s="1063"/>
      <c r="MHY73" s="1063"/>
      <c r="MHZ73" s="1063"/>
      <c r="MIA73" s="1063"/>
      <c r="MIB73" s="1063"/>
      <c r="MIC73" s="527"/>
      <c r="MID73" s="1062"/>
      <c r="MIE73" s="1063"/>
      <c r="MIF73" s="1063"/>
      <c r="MIG73" s="1063"/>
      <c r="MIH73" s="1063"/>
      <c r="MII73" s="1063"/>
      <c r="MIJ73" s="527"/>
      <c r="MIK73" s="1062"/>
      <c r="MIL73" s="1063"/>
      <c r="MIM73" s="1063"/>
      <c r="MIN73" s="1063"/>
      <c r="MIO73" s="1063"/>
      <c r="MIP73" s="1063"/>
      <c r="MIQ73" s="527"/>
      <c r="MIR73" s="1062"/>
      <c r="MIS73" s="1063"/>
      <c r="MIT73" s="1063"/>
      <c r="MIU73" s="1063"/>
      <c r="MIV73" s="1063"/>
      <c r="MIW73" s="1063"/>
      <c r="MIX73" s="527"/>
      <c r="MIY73" s="1062"/>
      <c r="MIZ73" s="1063"/>
      <c r="MJA73" s="1063"/>
      <c r="MJB73" s="1063"/>
      <c r="MJC73" s="1063"/>
      <c r="MJD73" s="1063"/>
      <c r="MJE73" s="527"/>
      <c r="MJF73" s="1062"/>
      <c r="MJG73" s="1063"/>
      <c r="MJH73" s="1063"/>
      <c r="MJI73" s="1063"/>
      <c r="MJJ73" s="1063"/>
      <c r="MJK73" s="1063"/>
      <c r="MJL73" s="527"/>
      <c r="MJM73" s="1062"/>
      <c r="MJN73" s="1063"/>
      <c r="MJO73" s="1063"/>
      <c r="MJP73" s="1063"/>
      <c r="MJQ73" s="1063"/>
      <c r="MJR73" s="1063"/>
      <c r="MJS73" s="527"/>
      <c r="MJT73" s="1062"/>
      <c r="MJU73" s="1063"/>
      <c r="MJV73" s="1063"/>
      <c r="MJW73" s="1063"/>
      <c r="MJX73" s="1063"/>
      <c r="MJY73" s="1063"/>
      <c r="MJZ73" s="527"/>
      <c r="MKA73" s="1062"/>
      <c r="MKB73" s="1063"/>
      <c r="MKC73" s="1063"/>
      <c r="MKD73" s="1063"/>
      <c r="MKE73" s="1063"/>
      <c r="MKF73" s="1063"/>
      <c r="MKG73" s="527"/>
      <c r="MKH73" s="1062"/>
      <c r="MKI73" s="1063"/>
      <c r="MKJ73" s="1063"/>
      <c r="MKK73" s="1063"/>
      <c r="MKL73" s="1063"/>
      <c r="MKM73" s="1063"/>
      <c r="MKN73" s="527"/>
      <c r="MKO73" s="1062"/>
      <c r="MKP73" s="1063"/>
      <c r="MKQ73" s="1063"/>
      <c r="MKR73" s="1063"/>
      <c r="MKS73" s="1063"/>
      <c r="MKT73" s="1063"/>
      <c r="MKU73" s="527"/>
      <c r="MKV73" s="1062"/>
      <c r="MKW73" s="1063"/>
      <c r="MKX73" s="1063"/>
      <c r="MKY73" s="1063"/>
      <c r="MKZ73" s="1063"/>
      <c r="MLA73" s="1063"/>
      <c r="MLB73" s="527"/>
      <c r="MLC73" s="1062"/>
      <c r="MLD73" s="1063"/>
      <c r="MLE73" s="1063"/>
      <c r="MLF73" s="1063"/>
      <c r="MLG73" s="1063"/>
      <c r="MLH73" s="1063"/>
      <c r="MLI73" s="527"/>
      <c r="MLJ73" s="1062"/>
      <c r="MLK73" s="1063"/>
      <c r="MLL73" s="1063"/>
      <c r="MLM73" s="1063"/>
      <c r="MLN73" s="1063"/>
      <c r="MLO73" s="1063"/>
      <c r="MLP73" s="527"/>
      <c r="MLQ73" s="1062"/>
      <c r="MLR73" s="1063"/>
      <c r="MLS73" s="1063"/>
      <c r="MLT73" s="1063"/>
      <c r="MLU73" s="1063"/>
      <c r="MLV73" s="1063"/>
      <c r="MLW73" s="527"/>
      <c r="MLX73" s="1062"/>
      <c r="MLY73" s="1063"/>
      <c r="MLZ73" s="1063"/>
      <c r="MMA73" s="1063"/>
      <c r="MMB73" s="1063"/>
      <c r="MMC73" s="1063"/>
      <c r="MMD73" s="527"/>
      <c r="MME73" s="1062"/>
      <c r="MMF73" s="1063"/>
      <c r="MMG73" s="1063"/>
      <c r="MMH73" s="1063"/>
      <c r="MMI73" s="1063"/>
      <c r="MMJ73" s="1063"/>
      <c r="MMK73" s="527"/>
      <c r="MML73" s="1062"/>
      <c r="MMM73" s="1063"/>
      <c r="MMN73" s="1063"/>
      <c r="MMO73" s="1063"/>
      <c r="MMP73" s="1063"/>
      <c r="MMQ73" s="1063"/>
      <c r="MMR73" s="527"/>
      <c r="MMS73" s="1062"/>
      <c r="MMT73" s="1063"/>
      <c r="MMU73" s="1063"/>
      <c r="MMV73" s="1063"/>
      <c r="MMW73" s="1063"/>
      <c r="MMX73" s="1063"/>
      <c r="MMY73" s="527"/>
      <c r="MMZ73" s="1062"/>
      <c r="MNA73" s="1063"/>
      <c r="MNB73" s="1063"/>
      <c r="MNC73" s="1063"/>
      <c r="MND73" s="1063"/>
      <c r="MNE73" s="1063"/>
      <c r="MNF73" s="527"/>
      <c r="MNG73" s="1062"/>
      <c r="MNH73" s="1063"/>
      <c r="MNI73" s="1063"/>
      <c r="MNJ73" s="1063"/>
      <c r="MNK73" s="1063"/>
      <c r="MNL73" s="1063"/>
      <c r="MNM73" s="527"/>
      <c r="MNN73" s="1062"/>
      <c r="MNO73" s="1063"/>
      <c r="MNP73" s="1063"/>
      <c r="MNQ73" s="1063"/>
      <c r="MNR73" s="1063"/>
      <c r="MNS73" s="1063"/>
      <c r="MNT73" s="527"/>
      <c r="MNU73" s="1062"/>
      <c r="MNV73" s="1063"/>
      <c r="MNW73" s="1063"/>
      <c r="MNX73" s="1063"/>
      <c r="MNY73" s="1063"/>
      <c r="MNZ73" s="1063"/>
      <c r="MOA73" s="527"/>
      <c r="MOB73" s="1062"/>
      <c r="MOC73" s="1063"/>
      <c r="MOD73" s="1063"/>
      <c r="MOE73" s="1063"/>
      <c r="MOF73" s="1063"/>
      <c r="MOG73" s="1063"/>
      <c r="MOH73" s="527"/>
      <c r="MOI73" s="1062"/>
      <c r="MOJ73" s="1063"/>
      <c r="MOK73" s="1063"/>
      <c r="MOL73" s="1063"/>
      <c r="MOM73" s="1063"/>
      <c r="MON73" s="1063"/>
      <c r="MOO73" s="527"/>
      <c r="MOP73" s="1062"/>
      <c r="MOQ73" s="1063"/>
      <c r="MOR73" s="1063"/>
      <c r="MOS73" s="1063"/>
      <c r="MOT73" s="1063"/>
      <c r="MOU73" s="1063"/>
      <c r="MOV73" s="527"/>
      <c r="MOW73" s="1062"/>
      <c r="MOX73" s="1063"/>
      <c r="MOY73" s="1063"/>
      <c r="MOZ73" s="1063"/>
      <c r="MPA73" s="1063"/>
      <c r="MPB73" s="1063"/>
      <c r="MPC73" s="527"/>
      <c r="MPD73" s="1062"/>
      <c r="MPE73" s="1063"/>
      <c r="MPF73" s="1063"/>
      <c r="MPG73" s="1063"/>
      <c r="MPH73" s="1063"/>
      <c r="MPI73" s="1063"/>
      <c r="MPJ73" s="527"/>
      <c r="MPK73" s="1062"/>
      <c r="MPL73" s="1063"/>
      <c r="MPM73" s="1063"/>
      <c r="MPN73" s="1063"/>
      <c r="MPO73" s="1063"/>
      <c r="MPP73" s="1063"/>
      <c r="MPQ73" s="527"/>
      <c r="MPR73" s="1062"/>
      <c r="MPS73" s="1063"/>
      <c r="MPT73" s="1063"/>
      <c r="MPU73" s="1063"/>
      <c r="MPV73" s="1063"/>
      <c r="MPW73" s="1063"/>
      <c r="MPX73" s="527"/>
      <c r="MPY73" s="1062"/>
      <c r="MPZ73" s="1063"/>
      <c r="MQA73" s="1063"/>
      <c r="MQB73" s="1063"/>
      <c r="MQC73" s="1063"/>
      <c r="MQD73" s="1063"/>
      <c r="MQE73" s="527"/>
      <c r="MQF73" s="1062"/>
      <c r="MQG73" s="1063"/>
      <c r="MQH73" s="1063"/>
      <c r="MQI73" s="1063"/>
      <c r="MQJ73" s="1063"/>
      <c r="MQK73" s="1063"/>
      <c r="MQL73" s="527"/>
      <c r="MQM73" s="1062"/>
      <c r="MQN73" s="1063"/>
      <c r="MQO73" s="1063"/>
      <c r="MQP73" s="1063"/>
      <c r="MQQ73" s="1063"/>
      <c r="MQR73" s="1063"/>
      <c r="MQS73" s="527"/>
      <c r="MQT73" s="1062"/>
      <c r="MQU73" s="1063"/>
      <c r="MQV73" s="1063"/>
      <c r="MQW73" s="1063"/>
      <c r="MQX73" s="1063"/>
      <c r="MQY73" s="1063"/>
      <c r="MQZ73" s="527"/>
      <c r="MRA73" s="1062"/>
      <c r="MRB73" s="1063"/>
      <c r="MRC73" s="1063"/>
      <c r="MRD73" s="1063"/>
      <c r="MRE73" s="1063"/>
      <c r="MRF73" s="1063"/>
      <c r="MRG73" s="527"/>
      <c r="MRH73" s="1062"/>
      <c r="MRI73" s="1063"/>
      <c r="MRJ73" s="1063"/>
      <c r="MRK73" s="1063"/>
      <c r="MRL73" s="1063"/>
      <c r="MRM73" s="1063"/>
      <c r="MRN73" s="527"/>
      <c r="MRO73" s="1062"/>
      <c r="MRP73" s="1063"/>
      <c r="MRQ73" s="1063"/>
      <c r="MRR73" s="1063"/>
      <c r="MRS73" s="1063"/>
      <c r="MRT73" s="1063"/>
      <c r="MRU73" s="527"/>
      <c r="MRV73" s="1062"/>
      <c r="MRW73" s="1063"/>
      <c r="MRX73" s="1063"/>
      <c r="MRY73" s="1063"/>
      <c r="MRZ73" s="1063"/>
      <c r="MSA73" s="1063"/>
      <c r="MSB73" s="527"/>
      <c r="MSC73" s="1062"/>
      <c r="MSD73" s="1063"/>
      <c r="MSE73" s="1063"/>
      <c r="MSF73" s="1063"/>
      <c r="MSG73" s="1063"/>
      <c r="MSH73" s="1063"/>
      <c r="MSI73" s="527"/>
      <c r="MSJ73" s="1062"/>
      <c r="MSK73" s="1063"/>
      <c r="MSL73" s="1063"/>
      <c r="MSM73" s="1063"/>
      <c r="MSN73" s="1063"/>
      <c r="MSO73" s="1063"/>
      <c r="MSP73" s="527"/>
      <c r="MSQ73" s="1062"/>
      <c r="MSR73" s="1063"/>
      <c r="MSS73" s="1063"/>
      <c r="MST73" s="1063"/>
      <c r="MSU73" s="1063"/>
      <c r="MSV73" s="1063"/>
      <c r="MSW73" s="527"/>
      <c r="MSX73" s="1062"/>
      <c r="MSY73" s="1063"/>
      <c r="MSZ73" s="1063"/>
      <c r="MTA73" s="1063"/>
      <c r="MTB73" s="1063"/>
      <c r="MTC73" s="1063"/>
      <c r="MTD73" s="527"/>
      <c r="MTE73" s="1062"/>
      <c r="MTF73" s="1063"/>
      <c r="MTG73" s="1063"/>
      <c r="MTH73" s="1063"/>
      <c r="MTI73" s="1063"/>
      <c r="MTJ73" s="1063"/>
      <c r="MTK73" s="527"/>
      <c r="MTL73" s="1062"/>
      <c r="MTM73" s="1063"/>
      <c r="MTN73" s="1063"/>
      <c r="MTO73" s="1063"/>
      <c r="MTP73" s="1063"/>
      <c r="MTQ73" s="1063"/>
      <c r="MTR73" s="527"/>
      <c r="MTS73" s="1062"/>
      <c r="MTT73" s="1063"/>
      <c r="MTU73" s="1063"/>
      <c r="MTV73" s="1063"/>
      <c r="MTW73" s="1063"/>
      <c r="MTX73" s="1063"/>
      <c r="MTY73" s="527"/>
      <c r="MTZ73" s="1062"/>
      <c r="MUA73" s="1063"/>
      <c r="MUB73" s="1063"/>
      <c r="MUC73" s="1063"/>
      <c r="MUD73" s="1063"/>
      <c r="MUE73" s="1063"/>
      <c r="MUF73" s="527"/>
      <c r="MUG73" s="1062"/>
      <c r="MUH73" s="1063"/>
      <c r="MUI73" s="1063"/>
      <c r="MUJ73" s="1063"/>
      <c r="MUK73" s="1063"/>
      <c r="MUL73" s="1063"/>
      <c r="MUM73" s="527"/>
      <c r="MUN73" s="1062"/>
      <c r="MUO73" s="1063"/>
      <c r="MUP73" s="1063"/>
      <c r="MUQ73" s="1063"/>
      <c r="MUR73" s="1063"/>
      <c r="MUS73" s="1063"/>
      <c r="MUT73" s="527"/>
      <c r="MUU73" s="1062"/>
      <c r="MUV73" s="1063"/>
      <c r="MUW73" s="1063"/>
      <c r="MUX73" s="1063"/>
      <c r="MUY73" s="1063"/>
      <c r="MUZ73" s="1063"/>
      <c r="MVA73" s="527"/>
      <c r="MVB73" s="1062"/>
      <c r="MVC73" s="1063"/>
      <c r="MVD73" s="1063"/>
      <c r="MVE73" s="1063"/>
      <c r="MVF73" s="1063"/>
      <c r="MVG73" s="1063"/>
      <c r="MVH73" s="527"/>
      <c r="MVI73" s="1062"/>
      <c r="MVJ73" s="1063"/>
      <c r="MVK73" s="1063"/>
      <c r="MVL73" s="1063"/>
      <c r="MVM73" s="1063"/>
      <c r="MVN73" s="1063"/>
      <c r="MVO73" s="527"/>
      <c r="MVP73" s="1062"/>
      <c r="MVQ73" s="1063"/>
      <c r="MVR73" s="1063"/>
      <c r="MVS73" s="1063"/>
      <c r="MVT73" s="1063"/>
      <c r="MVU73" s="1063"/>
      <c r="MVV73" s="527"/>
      <c r="MVW73" s="1062"/>
      <c r="MVX73" s="1063"/>
      <c r="MVY73" s="1063"/>
      <c r="MVZ73" s="1063"/>
      <c r="MWA73" s="1063"/>
      <c r="MWB73" s="1063"/>
      <c r="MWC73" s="527"/>
      <c r="MWD73" s="1062"/>
      <c r="MWE73" s="1063"/>
      <c r="MWF73" s="1063"/>
      <c r="MWG73" s="1063"/>
      <c r="MWH73" s="1063"/>
      <c r="MWI73" s="1063"/>
      <c r="MWJ73" s="527"/>
      <c r="MWK73" s="1062"/>
      <c r="MWL73" s="1063"/>
      <c r="MWM73" s="1063"/>
      <c r="MWN73" s="1063"/>
      <c r="MWO73" s="1063"/>
      <c r="MWP73" s="1063"/>
      <c r="MWQ73" s="527"/>
      <c r="MWR73" s="1062"/>
      <c r="MWS73" s="1063"/>
      <c r="MWT73" s="1063"/>
      <c r="MWU73" s="1063"/>
      <c r="MWV73" s="1063"/>
      <c r="MWW73" s="1063"/>
      <c r="MWX73" s="527"/>
      <c r="MWY73" s="1062"/>
      <c r="MWZ73" s="1063"/>
      <c r="MXA73" s="1063"/>
      <c r="MXB73" s="1063"/>
      <c r="MXC73" s="1063"/>
      <c r="MXD73" s="1063"/>
      <c r="MXE73" s="527"/>
      <c r="MXF73" s="1062"/>
      <c r="MXG73" s="1063"/>
      <c r="MXH73" s="1063"/>
      <c r="MXI73" s="1063"/>
      <c r="MXJ73" s="1063"/>
      <c r="MXK73" s="1063"/>
      <c r="MXL73" s="527"/>
      <c r="MXM73" s="1062"/>
      <c r="MXN73" s="1063"/>
      <c r="MXO73" s="1063"/>
      <c r="MXP73" s="1063"/>
      <c r="MXQ73" s="1063"/>
      <c r="MXR73" s="1063"/>
      <c r="MXS73" s="527"/>
      <c r="MXT73" s="1062"/>
      <c r="MXU73" s="1063"/>
      <c r="MXV73" s="1063"/>
      <c r="MXW73" s="1063"/>
      <c r="MXX73" s="1063"/>
      <c r="MXY73" s="1063"/>
      <c r="MXZ73" s="527"/>
      <c r="MYA73" s="1062"/>
      <c r="MYB73" s="1063"/>
      <c r="MYC73" s="1063"/>
      <c r="MYD73" s="1063"/>
      <c r="MYE73" s="1063"/>
      <c r="MYF73" s="1063"/>
      <c r="MYG73" s="527"/>
      <c r="MYH73" s="1062"/>
      <c r="MYI73" s="1063"/>
      <c r="MYJ73" s="1063"/>
      <c r="MYK73" s="1063"/>
      <c r="MYL73" s="1063"/>
      <c r="MYM73" s="1063"/>
      <c r="MYN73" s="527"/>
      <c r="MYO73" s="1062"/>
      <c r="MYP73" s="1063"/>
      <c r="MYQ73" s="1063"/>
      <c r="MYR73" s="1063"/>
      <c r="MYS73" s="1063"/>
      <c r="MYT73" s="1063"/>
      <c r="MYU73" s="527"/>
      <c r="MYV73" s="1062"/>
      <c r="MYW73" s="1063"/>
      <c r="MYX73" s="1063"/>
      <c r="MYY73" s="1063"/>
      <c r="MYZ73" s="1063"/>
      <c r="MZA73" s="1063"/>
      <c r="MZB73" s="527"/>
      <c r="MZC73" s="1062"/>
      <c r="MZD73" s="1063"/>
      <c r="MZE73" s="1063"/>
      <c r="MZF73" s="1063"/>
      <c r="MZG73" s="1063"/>
      <c r="MZH73" s="1063"/>
      <c r="MZI73" s="527"/>
      <c r="MZJ73" s="1062"/>
      <c r="MZK73" s="1063"/>
      <c r="MZL73" s="1063"/>
      <c r="MZM73" s="1063"/>
      <c r="MZN73" s="1063"/>
      <c r="MZO73" s="1063"/>
      <c r="MZP73" s="527"/>
      <c r="MZQ73" s="1062"/>
      <c r="MZR73" s="1063"/>
      <c r="MZS73" s="1063"/>
      <c r="MZT73" s="1063"/>
      <c r="MZU73" s="1063"/>
      <c r="MZV73" s="1063"/>
      <c r="MZW73" s="527"/>
      <c r="MZX73" s="1062"/>
      <c r="MZY73" s="1063"/>
      <c r="MZZ73" s="1063"/>
      <c r="NAA73" s="1063"/>
      <c r="NAB73" s="1063"/>
      <c r="NAC73" s="1063"/>
      <c r="NAD73" s="527"/>
      <c r="NAE73" s="1062"/>
      <c r="NAF73" s="1063"/>
      <c r="NAG73" s="1063"/>
      <c r="NAH73" s="1063"/>
      <c r="NAI73" s="1063"/>
      <c r="NAJ73" s="1063"/>
      <c r="NAK73" s="527"/>
      <c r="NAL73" s="1062"/>
      <c r="NAM73" s="1063"/>
      <c r="NAN73" s="1063"/>
      <c r="NAO73" s="1063"/>
      <c r="NAP73" s="1063"/>
      <c r="NAQ73" s="1063"/>
      <c r="NAR73" s="527"/>
      <c r="NAS73" s="1062"/>
      <c r="NAT73" s="1063"/>
      <c r="NAU73" s="1063"/>
      <c r="NAV73" s="1063"/>
      <c r="NAW73" s="1063"/>
      <c r="NAX73" s="1063"/>
      <c r="NAY73" s="527"/>
      <c r="NAZ73" s="1062"/>
      <c r="NBA73" s="1063"/>
      <c r="NBB73" s="1063"/>
      <c r="NBC73" s="1063"/>
      <c r="NBD73" s="1063"/>
      <c r="NBE73" s="1063"/>
      <c r="NBF73" s="527"/>
      <c r="NBG73" s="1062"/>
      <c r="NBH73" s="1063"/>
      <c r="NBI73" s="1063"/>
      <c r="NBJ73" s="1063"/>
      <c r="NBK73" s="1063"/>
      <c r="NBL73" s="1063"/>
      <c r="NBM73" s="527"/>
      <c r="NBN73" s="1062"/>
      <c r="NBO73" s="1063"/>
      <c r="NBP73" s="1063"/>
      <c r="NBQ73" s="1063"/>
      <c r="NBR73" s="1063"/>
      <c r="NBS73" s="1063"/>
      <c r="NBT73" s="527"/>
      <c r="NBU73" s="1062"/>
      <c r="NBV73" s="1063"/>
      <c r="NBW73" s="1063"/>
      <c r="NBX73" s="1063"/>
      <c r="NBY73" s="1063"/>
      <c r="NBZ73" s="1063"/>
      <c r="NCA73" s="527"/>
      <c r="NCB73" s="1062"/>
      <c r="NCC73" s="1063"/>
      <c r="NCD73" s="1063"/>
      <c r="NCE73" s="1063"/>
      <c r="NCF73" s="1063"/>
      <c r="NCG73" s="1063"/>
      <c r="NCH73" s="527"/>
      <c r="NCI73" s="1062"/>
      <c r="NCJ73" s="1063"/>
      <c r="NCK73" s="1063"/>
      <c r="NCL73" s="1063"/>
      <c r="NCM73" s="1063"/>
      <c r="NCN73" s="1063"/>
      <c r="NCO73" s="527"/>
      <c r="NCP73" s="1062"/>
      <c r="NCQ73" s="1063"/>
      <c r="NCR73" s="1063"/>
      <c r="NCS73" s="1063"/>
      <c r="NCT73" s="1063"/>
      <c r="NCU73" s="1063"/>
      <c r="NCV73" s="527"/>
      <c r="NCW73" s="1062"/>
      <c r="NCX73" s="1063"/>
      <c r="NCY73" s="1063"/>
      <c r="NCZ73" s="1063"/>
      <c r="NDA73" s="1063"/>
      <c r="NDB73" s="1063"/>
      <c r="NDC73" s="527"/>
      <c r="NDD73" s="1062"/>
      <c r="NDE73" s="1063"/>
      <c r="NDF73" s="1063"/>
      <c r="NDG73" s="1063"/>
      <c r="NDH73" s="1063"/>
      <c r="NDI73" s="1063"/>
      <c r="NDJ73" s="527"/>
      <c r="NDK73" s="1062"/>
      <c r="NDL73" s="1063"/>
      <c r="NDM73" s="1063"/>
      <c r="NDN73" s="1063"/>
      <c r="NDO73" s="1063"/>
      <c r="NDP73" s="1063"/>
      <c r="NDQ73" s="527"/>
      <c r="NDR73" s="1062"/>
      <c r="NDS73" s="1063"/>
      <c r="NDT73" s="1063"/>
      <c r="NDU73" s="1063"/>
      <c r="NDV73" s="1063"/>
      <c r="NDW73" s="1063"/>
      <c r="NDX73" s="527"/>
      <c r="NDY73" s="1062"/>
      <c r="NDZ73" s="1063"/>
      <c r="NEA73" s="1063"/>
      <c r="NEB73" s="1063"/>
      <c r="NEC73" s="1063"/>
      <c r="NED73" s="1063"/>
      <c r="NEE73" s="527"/>
      <c r="NEF73" s="1062"/>
      <c r="NEG73" s="1063"/>
      <c r="NEH73" s="1063"/>
      <c r="NEI73" s="1063"/>
      <c r="NEJ73" s="1063"/>
      <c r="NEK73" s="1063"/>
      <c r="NEL73" s="527"/>
      <c r="NEM73" s="1062"/>
      <c r="NEN73" s="1063"/>
      <c r="NEO73" s="1063"/>
      <c r="NEP73" s="1063"/>
      <c r="NEQ73" s="1063"/>
      <c r="NER73" s="1063"/>
      <c r="NES73" s="527"/>
      <c r="NET73" s="1062"/>
      <c r="NEU73" s="1063"/>
      <c r="NEV73" s="1063"/>
      <c r="NEW73" s="1063"/>
      <c r="NEX73" s="1063"/>
      <c r="NEY73" s="1063"/>
      <c r="NEZ73" s="527"/>
      <c r="NFA73" s="1062"/>
      <c r="NFB73" s="1063"/>
      <c r="NFC73" s="1063"/>
      <c r="NFD73" s="1063"/>
      <c r="NFE73" s="1063"/>
      <c r="NFF73" s="1063"/>
      <c r="NFG73" s="527"/>
      <c r="NFH73" s="1062"/>
      <c r="NFI73" s="1063"/>
      <c r="NFJ73" s="1063"/>
      <c r="NFK73" s="1063"/>
      <c r="NFL73" s="1063"/>
      <c r="NFM73" s="1063"/>
      <c r="NFN73" s="527"/>
      <c r="NFO73" s="1062"/>
      <c r="NFP73" s="1063"/>
      <c r="NFQ73" s="1063"/>
      <c r="NFR73" s="1063"/>
      <c r="NFS73" s="1063"/>
      <c r="NFT73" s="1063"/>
      <c r="NFU73" s="527"/>
      <c r="NFV73" s="1062"/>
      <c r="NFW73" s="1063"/>
      <c r="NFX73" s="1063"/>
      <c r="NFY73" s="1063"/>
      <c r="NFZ73" s="1063"/>
      <c r="NGA73" s="1063"/>
      <c r="NGB73" s="527"/>
      <c r="NGC73" s="1062"/>
      <c r="NGD73" s="1063"/>
      <c r="NGE73" s="1063"/>
      <c r="NGF73" s="1063"/>
      <c r="NGG73" s="1063"/>
      <c r="NGH73" s="1063"/>
      <c r="NGI73" s="527"/>
      <c r="NGJ73" s="1062"/>
      <c r="NGK73" s="1063"/>
      <c r="NGL73" s="1063"/>
      <c r="NGM73" s="1063"/>
      <c r="NGN73" s="1063"/>
      <c r="NGO73" s="1063"/>
      <c r="NGP73" s="527"/>
      <c r="NGQ73" s="1062"/>
      <c r="NGR73" s="1063"/>
      <c r="NGS73" s="1063"/>
      <c r="NGT73" s="1063"/>
      <c r="NGU73" s="1063"/>
      <c r="NGV73" s="1063"/>
      <c r="NGW73" s="527"/>
      <c r="NGX73" s="1062"/>
      <c r="NGY73" s="1063"/>
      <c r="NGZ73" s="1063"/>
      <c r="NHA73" s="1063"/>
      <c r="NHB73" s="1063"/>
      <c r="NHC73" s="1063"/>
      <c r="NHD73" s="527"/>
      <c r="NHE73" s="1062"/>
      <c r="NHF73" s="1063"/>
      <c r="NHG73" s="1063"/>
      <c r="NHH73" s="1063"/>
      <c r="NHI73" s="1063"/>
      <c r="NHJ73" s="1063"/>
      <c r="NHK73" s="527"/>
      <c r="NHL73" s="1062"/>
      <c r="NHM73" s="1063"/>
      <c r="NHN73" s="1063"/>
      <c r="NHO73" s="1063"/>
      <c r="NHP73" s="1063"/>
      <c r="NHQ73" s="1063"/>
      <c r="NHR73" s="527"/>
      <c r="NHS73" s="1062"/>
      <c r="NHT73" s="1063"/>
      <c r="NHU73" s="1063"/>
      <c r="NHV73" s="1063"/>
      <c r="NHW73" s="1063"/>
      <c r="NHX73" s="1063"/>
      <c r="NHY73" s="527"/>
      <c r="NHZ73" s="1062"/>
      <c r="NIA73" s="1063"/>
      <c r="NIB73" s="1063"/>
      <c r="NIC73" s="1063"/>
      <c r="NID73" s="1063"/>
      <c r="NIE73" s="1063"/>
      <c r="NIF73" s="527"/>
      <c r="NIG73" s="1062"/>
      <c r="NIH73" s="1063"/>
      <c r="NII73" s="1063"/>
      <c r="NIJ73" s="1063"/>
      <c r="NIK73" s="1063"/>
      <c r="NIL73" s="1063"/>
      <c r="NIM73" s="527"/>
      <c r="NIN73" s="1062"/>
      <c r="NIO73" s="1063"/>
      <c r="NIP73" s="1063"/>
      <c r="NIQ73" s="1063"/>
      <c r="NIR73" s="1063"/>
      <c r="NIS73" s="1063"/>
      <c r="NIT73" s="527"/>
      <c r="NIU73" s="1062"/>
      <c r="NIV73" s="1063"/>
      <c r="NIW73" s="1063"/>
      <c r="NIX73" s="1063"/>
      <c r="NIY73" s="1063"/>
      <c r="NIZ73" s="1063"/>
      <c r="NJA73" s="527"/>
      <c r="NJB73" s="1062"/>
      <c r="NJC73" s="1063"/>
      <c r="NJD73" s="1063"/>
      <c r="NJE73" s="1063"/>
      <c r="NJF73" s="1063"/>
      <c r="NJG73" s="1063"/>
      <c r="NJH73" s="527"/>
      <c r="NJI73" s="1062"/>
      <c r="NJJ73" s="1063"/>
      <c r="NJK73" s="1063"/>
      <c r="NJL73" s="1063"/>
      <c r="NJM73" s="1063"/>
      <c r="NJN73" s="1063"/>
      <c r="NJO73" s="527"/>
      <c r="NJP73" s="1062"/>
      <c r="NJQ73" s="1063"/>
      <c r="NJR73" s="1063"/>
      <c r="NJS73" s="1063"/>
      <c r="NJT73" s="1063"/>
      <c r="NJU73" s="1063"/>
      <c r="NJV73" s="527"/>
      <c r="NJW73" s="1062"/>
      <c r="NJX73" s="1063"/>
      <c r="NJY73" s="1063"/>
      <c r="NJZ73" s="1063"/>
      <c r="NKA73" s="1063"/>
      <c r="NKB73" s="1063"/>
      <c r="NKC73" s="527"/>
      <c r="NKD73" s="1062"/>
      <c r="NKE73" s="1063"/>
      <c r="NKF73" s="1063"/>
      <c r="NKG73" s="1063"/>
      <c r="NKH73" s="1063"/>
      <c r="NKI73" s="1063"/>
      <c r="NKJ73" s="527"/>
      <c r="NKK73" s="1062"/>
      <c r="NKL73" s="1063"/>
      <c r="NKM73" s="1063"/>
      <c r="NKN73" s="1063"/>
      <c r="NKO73" s="1063"/>
      <c r="NKP73" s="1063"/>
      <c r="NKQ73" s="527"/>
      <c r="NKR73" s="1062"/>
      <c r="NKS73" s="1063"/>
      <c r="NKT73" s="1063"/>
      <c r="NKU73" s="1063"/>
      <c r="NKV73" s="1063"/>
      <c r="NKW73" s="1063"/>
      <c r="NKX73" s="527"/>
      <c r="NKY73" s="1062"/>
      <c r="NKZ73" s="1063"/>
      <c r="NLA73" s="1063"/>
      <c r="NLB73" s="1063"/>
      <c r="NLC73" s="1063"/>
      <c r="NLD73" s="1063"/>
      <c r="NLE73" s="527"/>
      <c r="NLF73" s="1062"/>
      <c r="NLG73" s="1063"/>
      <c r="NLH73" s="1063"/>
      <c r="NLI73" s="1063"/>
      <c r="NLJ73" s="1063"/>
      <c r="NLK73" s="1063"/>
      <c r="NLL73" s="527"/>
      <c r="NLM73" s="1062"/>
      <c r="NLN73" s="1063"/>
      <c r="NLO73" s="1063"/>
      <c r="NLP73" s="1063"/>
      <c r="NLQ73" s="1063"/>
      <c r="NLR73" s="1063"/>
      <c r="NLS73" s="527"/>
      <c r="NLT73" s="1062"/>
      <c r="NLU73" s="1063"/>
      <c r="NLV73" s="1063"/>
      <c r="NLW73" s="1063"/>
      <c r="NLX73" s="1063"/>
      <c r="NLY73" s="1063"/>
      <c r="NLZ73" s="527"/>
      <c r="NMA73" s="1062"/>
      <c r="NMB73" s="1063"/>
      <c r="NMC73" s="1063"/>
      <c r="NMD73" s="1063"/>
      <c r="NME73" s="1063"/>
      <c r="NMF73" s="1063"/>
      <c r="NMG73" s="527"/>
      <c r="NMH73" s="1062"/>
      <c r="NMI73" s="1063"/>
      <c r="NMJ73" s="1063"/>
      <c r="NMK73" s="1063"/>
      <c r="NML73" s="1063"/>
      <c r="NMM73" s="1063"/>
      <c r="NMN73" s="527"/>
      <c r="NMO73" s="1062"/>
      <c r="NMP73" s="1063"/>
      <c r="NMQ73" s="1063"/>
      <c r="NMR73" s="1063"/>
      <c r="NMS73" s="1063"/>
      <c r="NMT73" s="1063"/>
      <c r="NMU73" s="527"/>
      <c r="NMV73" s="1062"/>
      <c r="NMW73" s="1063"/>
      <c r="NMX73" s="1063"/>
      <c r="NMY73" s="1063"/>
      <c r="NMZ73" s="1063"/>
      <c r="NNA73" s="1063"/>
      <c r="NNB73" s="527"/>
      <c r="NNC73" s="1062"/>
      <c r="NND73" s="1063"/>
      <c r="NNE73" s="1063"/>
      <c r="NNF73" s="1063"/>
      <c r="NNG73" s="1063"/>
      <c r="NNH73" s="1063"/>
      <c r="NNI73" s="527"/>
      <c r="NNJ73" s="1062"/>
      <c r="NNK73" s="1063"/>
      <c r="NNL73" s="1063"/>
      <c r="NNM73" s="1063"/>
      <c r="NNN73" s="1063"/>
      <c r="NNO73" s="1063"/>
      <c r="NNP73" s="527"/>
      <c r="NNQ73" s="1062"/>
      <c r="NNR73" s="1063"/>
      <c r="NNS73" s="1063"/>
      <c r="NNT73" s="1063"/>
      <c r="NNU73" s="1063"/>
      <c r="NNV73" s="1063"/>
      <c r="NNW73" s="527"/>
      <c r="NNX73" s="1062"/>
      <c r="NNY73" s="1063"/>
      <c r="NNZ73" s="1063"/>
      <c r="NOA73" s="1063"/>
      <c r="NOB73" s="1063"/>
      <c r="NOC73" s="1063"/>
      <c r="NOD73" s="527"/>
      <c r="NOE73" s="1062"/>
      <c r="NOF73" s="1063"/>
      <c r="NOG73" s="1063"/>
      <c r="NOH73" s="1063"/>
      <c r="NOI73" s="1063"/>
      <c r="NOJ73" s="1063"/>
      <c r="NOK73" s="527"/>
      <c r="NOL73" s="1062"/>
      <c r="NOM73" s="1063"/>
      <c r="NON73" s="1063"/>
      <c r="NOO73" s="1063"/>
      <c r="NOP73" s="1063"/>
      <c r="NOQ73" s="1063"/>
      <c r="NOR73" s="527"/>
      <c r="NOS73" s="1062"/>
      <c r="NOT73" s="1063"/>
      <c r="NOU73" s="1063"/>
      <c r="NOV73" s="1063"/>
      <c r="NOW73" s="1063"/>
      <c r="NOX73" s="1063"/>
      <c r="NOY73" s="527"/>
      <c r="NOZ73" s="1062"/>
      <c r="NPA73" s="1063"/>
      <c r="NPB73" s="1063"/>
      <c r="NPC73" s="1063"/>
      <c r="NPD73" s="1063"/>
      <c r="NPE73" s="1063"/>
      <c r="NPF73" s="527"/>
      <c r="NPG73" s="1062"/>
      <c r="NPH73" s="1063"/>
      <c r="NPI73" s="1063"/>
      <c r="NPJ73" s="1063"/>
      <c r="NPK73" s="1063"/>
      <c r="NPL73" s="1063"/>
      <c r="NPM73" s="527"/>
      <c r="NPN73" s="1062"/>
      <c r="NPO73" s="1063"/>
      <c r="NPP73" s="1063"/>
      <c r="NPQ73" s="1063"/>
      <c r="NPR73" s="1063"/>
      <c r="NPS73" s="1063"/>
      <c r="NPT73" s="527"/>
      <c r="NPU73" s="1062"/>
      <c r="NPV73" s="1063"/>
      <c r="NPW73" s="1063"/>
      <c r="NPX73" s="1063"/>
      <c r="NPY73" s="1063"/>
      <c r="NPZ73" s="1063"/>
      <c r="NQA73" s="527"/>
      <c r="NQB73" s="1062"/>
      <c r="NQC73" s="1063"/>
      <c r="NQD73" s="1063"/>
      <c r="NQE73" s="1063"/>
      <c r="NQF73" s="1063"/>
      <c r="NQG73" s="1063"/>
      <c r="NQH73" s="527"/>
      <c r="NQI73" s="1062"/>
      <c r="NQJ73" s="1063"/>
      <c r="NQK73" s="1063"/>
      <c r="NQL73" s="1063"/>
      <c r="NQM73" s="1063"/>
      <c r="NQN73" s="1063"/>
      <c r="NQO73" s="527"/>
      <c r="NQP73" s="1062"/>
      <c r="NQQ73" s="1063"/>
      <c r="NQR73" s="1063"/>
      <c r="NQS73" s="1063"/>
      <c r="NQT73" s="1063"/>
      <c r="NQU73" s="1063"/>
      <c r="NQV73" s="527"/>
      <c r="NQW73" s="1062"/>
      <c r="NQX73" s="1063"/>
      <c r="NQY73" s="1063"/>
      <c r="NQZ73" s="1063"/>
      <c r="NRA73" s="1063"/>
      <c r="NRB73" s="1063"/>
      <c r="NRC73" s="527"/>
      <c r="NRD73" s="1062"/>
      <c r="NRE73" s="1063"/>
      <c r="NRF73" s="1063"/>
      <c r="NRG73" s="1063"/>
      <c r="NRH73" s="1063"/>
      <c r="NRI73" s="1063"/>
      <c r="NRJ73" s="527"/>
      <c r="NRK73" s="1062"/>
      <c r="NRL73" s="1063"/>
      <c r="NRM73" s="1063"/>
      <c r="NRN73" s="1063"/>
      <c r="NRO73" s="1063"/>
      <c r="NRP73" s="1063"/>
      <c r="NRQ73" s="527"/>
      <c r="NRR73" s="1062"/>
      <c r="NRS73" s="1063"/>
      <c r="NRT73" s="1063"/>
      <c r="NRU73" s="1063"/>
      <c r="NRV73" s="1063"/>
      <c r="NRW73" s="1063"/>
      <c r="NRX73" s="527"/>
      <c r="NRY73" s="1062"/>
      <c r="NRZ73" s="1063"/>
      <c r="NSA73" s="1063"/>
      <c r="NSB73" s="1063"/>
      <c r="NSC73" s="1063"/>
      <c r="NSD73" s="1063"/>
      <c r="NSE73" s="527"/>
      <c r="NSF73" s="1062"/>
      <c r="NSG73" s="1063"/>
      <c r="NSH73" s="1063"/>
      <c r="NSI73" s="1063"/>
      <c r="NSJ73" s="1063"/>
      <c r="NSK73" s="1063"/>
      <c r="NSL73" s="527"/>
      <c r="NSM73" s="1062"/>
      <c r="NSN73" s="1063"/>
      <c r="NSO73" s="1063"/>
      <c r="NSP73" s="1063"/>
      <c r="NSQ73" s="1063"/>
      <c r="NSR73" s="1063"/>
      <c r="NSS73" s="527"/>
      <c r="NST73" s="1062"/>
      <c r="NSU73" s="1063"/>
      <c r="NSV73" s="1063"/>
      <c r="NSW73" s="1063"/>
      <c r="NSX73" s="1063"/>
      <c r="NSY73" s="1063"/>
      <c r="NSZ73" s="527"/>
      <c r="NTA73" s="1062"/>
      <c r="NTB73" s="1063"/>
      <c r="NTC73" s="1063"/>
      <c r="NTD73" s="1063"/>
      <c r="NTE73" s="1063"/>
      <c r="NTF73" s="1063"/>
      <c r="NTG73" s="527"/>
      <c r="NTH73" s="1062"/>
      <c r="NTI73" s="1063"/>
      <c r="NTJ73" s="1063"/>
      <c r="NTK73" s="1063"/>
      <c r="NTL73" s="1063"/>
      <c r="NTM73" s="1063"/>
      <c r="NTN73" s="527"/>
      <c r="NTO73" s="1062"/>
      <c r="NTP73" s="1063"/>
      <c r="NTQ73" s="1063"/>
      <c r="NTR73" s="1063"/>
      <c r="NTS73" s="1063"/>
      <c r="NTT73" s="1063"/>
      <c r="NTU73" s="527"/>
      <c r="NTV73" s="1062"/>
      <c r="NTW73" s="1063"/>
      <c r="NTX73" s="1063"/>
      <c r="NTY73" s="1063"/>
      <c r="NTZ73" s="1063"/>
      <c r="NUA73" s="1063"/>
      <c r="NUB73" s="527"/>
      <c r="NUC73" s="1062"/>
      <c r="NUD73" s="1063"/>
      <c r="NUE73" s="1063"/>
      <c r="NUF73" s="1063"/>
      <c r="NUG73" s="1063"/>
      <c r="NUH73" s="1063"/>
      <c r="NUI73" s="527"/>
      <c r="NUJ73" s="1062"/>
      <c r="NUK73" s="1063"/>
      <c r="NUL73" s="1063"/>
      <c r="NUM73" s="1063"/>
      <c r="NUN73" s="1063"/>
      <c r="NUO73" s="1063"/>
      <c r="NUP73" s="527"/>
      <c r="NUQ73" s="1062"/>
      <c r="NUR73" s="1063"/>
      <c r="NUS73" s="1063"/>
      <c r="NUT73" s="1063"/>
      <c r="NUU73" s="1063"/>
      <c r="NUV73" s="1063"/>
      <c r="NUW73" s="527"/>
      <c r="NUX73" s="1062"/>
      <c r="NUY73" s="1063"/>
      <c r="NUZ73" s="1063"/>
      <c r="NVA73" s="1063"/>
      <c r="NVB73" s="1063"/>
      <c r="NVC73" s="1063"/>
      <c r="NVD73" s="527"/>
      <c r="NVE73" s="1062"/>
      <c r="NVF73" s="1063"/>
      <c r="NVG73" s="1063"/>
      <c r="NVH73" s="1063"/>
      <c r="NVI73" s="1063"/>
      <c r="NVJ73" s="1063"/>
      <c r="NVK73" s="527"/>
      <c r="NVL73" s="1062"/>
      <c r="NVM73" s="1063"/>
      <c r="NVN73" s="1063"/>
      <c r="NVO73" s="1063"/>
      <c r="NVP73" s="1063"/>
      <c r="NVQ73" s="1063"/>
      <c r="NVR73" s="527"/>
      <c r="NVS73" s="1062"/>
      <c r="NVT73" s="1063"/>
      <c r="NVU73" s="1063"/>
      <c r="NVV73" s="1063"/>
      <c r="NVW73" s="1063"/>
      <c r="NVX73" s="1063"/>
      <c r="NVY73" s="527"/>
      <c r="NVZ73" s="1062"/>
      <c r="NWA73" s="1063"/>
      <c r="NWB73" s="1063"/>
      <c r="NWC73" s="1063"/>
      <c r="NWD73" s="1063"/>
      <c r="NWE73" s="1063"/>
      <c r="NWF73" s="527"/>
      <c r="NWG73" s="1062"/>
      <c r="NWH73" s="1063"/>
      <c r="NWI73" s="1063"/>
      <c r="NWJ73" s="1063"/>
      <c r="NWK73" s="1063"/>
      <c r="NWL73" s="1063"/>
      <c r="NWM73" s="527"/>
      <c r="NWN73" s="1062"/>
      <c r="NWO73" s="1063"/>
      <c r="NWP73" s="1063"/>
      <c r="NWQ73" s="1063"/>
      <c r="NWR73" s="1063"/>
      <c r="NWS73" s="1063"/>
      <c r="NWT73" s="527"/>
      <c r="NWU73" s="1062"/>
      <c r="NWV73" s="1063"/>
      <c r="NWW73" s="1063"/>
      <c r="NWX73" s="1063"/>
      <c r="NWY73" s="1063"/>
      <c r="NWZ73" s="1063"/>
      <c r="NXA73" s="527"/>
      <c r="NXB73" s="1062"/>
      <c r="NXC73" s="1063"/>
      <c r="NXD73" s="1063"/>
      <c r="NXE73" s="1063"/>
      <c r="NXF73" s="1063"/>
      <c r="NXG73" s="1063"/>
      <c r="NXH73" s="527"/>
      <c r="NXI73" s="1062"/>
      <c r="NXJ73" s="1063"/>
      <c r="NXK73" s="1063"/>
      <c r="NXL73" s="1063"/>
      <c r="NXM73" s="1063"/>
      <c r="NXN73" s="1063"/>
      <c r="NXO73" s="527"/>
      <c r="NXP73" s="1062"/>
      <c r="NXQ73" s="1063"/>
      <c r="NXR73" s="1063"/>
      <c r="NXS73" s="1063"/>
      <c r="NXT73" s="1063"/>
      <c r="NXU73" s="1063"/>
      <c r="NXV73" s="527"/>
      <c r="NXW73" s="1062"/>
      <c r="NXX73" s="1063"/>
      <c r="NXY73" s="1063"/>
      <c r="NXZ73" s="1063"/>
      <c r="NYA73" s="1063"/>
      <c r="NYB73" s="1063"/>
      <c r="NYC73" s="527"/>
      <c r="NYD73" s="1062"/>
      <c r="NYE73" s="1063"/>
      <c r="NYF73" s="1063"/>
      <c r="NYG73" s="1063"/>
      <c r="NYH73" s="1063"/>
      <c r="NYI73" s="1063"/>
      <c r="NYJ73" s="527"/>
      <c r="NYK73" s="1062"/>
      <c r="NYL73" s="1063"/>
      <c r="NYM73" s="1063"/>
      <c r="NYN73" s="1063"/>
      <c r="NYO73" s="1063"/>
      <c r="NYP73" s="1063"/>
      <c r="NYQ73" s="527"/>
      <c r="NYR73" s="1062"/>
      <c r="NYS73" s="1063"/>
      <c r="NYT73" s="1063"/>
      <c r="NYU73" s="1063"/>
      <c r="NYV73" s="1063"/>
      <c r="NYW73" s="1063"/>
      <c r="NYX73" s="527"/>
      <c r="NYY73" s="1062"/>
      <c r="NYZ73" s="1063"/>
      <c r="NZA73" s="1063"/>
      <c r="NZB73" s="1063"/>
      <c r="NZC73" s="1063"/>
      <c r="NZD73" s="1063"/>
      <c r="NZE73" s="527"/>
      <c r="NZF73" s="1062"/>
      <c r="NZG73" s="1063"/>
      <c r="NZH73" s="1063"/>
      <c r="NZI73" s="1063"/>
      <c r="NZJ73" s="1063"/>
      <c r="NZK73" s="1063"/>
      <c r="NZL73" s="527"/>
      <c r="NZM73" s="1062"/>
      <c r="NZN73" s="1063"/>
      <c r="NZO73" s="1063"/>
      <c r="NZP73" s="1063"/>
      <c r="NZQ73" s="1063"/>
      <c r="NZR73" s="1063"/>
      <c r="NZS73" s="527"/>
      <c r="NZT73" s="1062"/>
      <c r="NZU73" s="1063"/>
      <c r="NZV73" s="1063"/>
      <c r="NZW73" s="1063"/>
      <c r="NZX73" s="1063"/>
      <c r="NZY73" s="1063"/>
      <c r="NZZ73" s="527"/>
      <c r="OAA73" s="1062"/>
      <c r="OAB73" s="1063"/>
      <c r="OAC73" s="1063"/>
      <c r="OAD73" s="1063"/>
      <c r="OAE73" s="1063"/>
      <c r="OAF73" s="1063"/>
      <c r="OAG73" s="527"/>
      <c r="OAH73" s="1062"/>
      <c r="OAI73" s="1063"/>
      <c r="OAJ73" s="1063"/>
      <c r="OAK73" s="1063"/>
      <c r="OAL73" s="1063"/>
      <c r="OAM73" s="1063"/>
      <c r="OAN73" s="527"/>
      <c r="OAO73" s="1062"/>
      <c r="OAP73" s="1063"/>
      <c r="OAQ73" s="1063"/>
      <c r="OAR73" s="1063"/>
      <c r="OAS73" s="1063"/>
      <c r="OAT73" s="1063"/>
      <c r="OAU73" s="527"/>
      <c r="OAV73" s="1062"/>
      <c r="OAW73" s="1063"/>
      <c r="OAX73" s="1063"/>
      <c r="OAY73" s="1063"/>
      <c r="OAZ73" s="1063"/>
      <c r="OBA73" s="1063"/>
      <c r="OBB73" s="527"/>
      <c r="OBC73" s="1062"/>
      <c r="OBD73" s="1063"/>
      <c r="OBE73" s="1063"/>
      <c r="OBF73" s="1063"/>
      <c r="OBG73" s="1063"/>
      <c r="OBH73" s="1063"/>
      <c r="OBI73" s="527"/>
      <c r="OBJ73" s="1062"/>
      <c r="OBK73" s="1063"/>
      <c r="OBL73" s="1063"/>
      <c r="OBM73" s="1063"/>
      <c r="OBN73" s="1063"/>
      <c r="OBO73" s="1063"/>
      <c r="OBP73" s="527"/>
      <c r="OBQ73" s="1062"/>
      <c r="OBR73" s="1063"/>
      <c r="OBS73" s="1063"/>
      <c r="OBT73" s="1063"/>
      <c r="OBU73" s="1063"/>
      <c r="OBV73" s="1063"/>
      <c r="OBW73" s="527"/>
      <c r="OBX73" s="1062"/>
      <c r="OBY73" s="1063"/>
      <c r="OBZ73" s="1063"/>
      <c r="OCA73" s="1063"/>
      <c r="OCB73" s="1063"/>
      <c r="OCC73" s="1063"/>
      <c r="OCD73" s="527"/>
      <c r="OCE73" s="1062"/>
      <c r="OCF73" s="1063"/>
      <c r="OCG73" s="1063"/>
      <c r="OCH73" s="1063"/>
      <c r="OCI73" s="1063"/>
      <c r="OCJ73" s="1063"/>
      <c r="OCK73" s="527"/>
      <c r="OCL73" s="1062"/>
      <c r="OCM73" s="1063"/>
      <c r="OCN73" s="1063"/>
      <c r="OCO73" s="1063"/>
      <c r="OCP73" s="1063"/>
      <c r="OCQ73" s="1063"/>
      <c r="OCR73" s="527"/>
      <c r="OCS73" s="1062"/>
      <c r="OCT73" s="1063"/>
      <c r="OCU73" s="1063"/>
      <c r="OCV73" s="1063"/>
      <c r="OCW73" s="1063"/>
      <c r="OCX73" s="1063"/>
      <c r="OCY73" s="527"/>
      <c r="OCZ73" s="1062"/>
      <c r="ODA73" s="1063"/>
      <c r="ODB73" s="1063"/>
      <c r="ODC73" s="1063"/>
      <c r="ODD73" s="1063"/>
      <c r="ODE73" s="1063"/>
      <c r="ODF73" s="527"/>
      <c r="ODG73" s="1062"/>
      <c r="ODH73" s="1063"/>
      <c r="ODI73" s="1063"/>
      <c r="ODJ73" s="1063"/>
      <c r="ODK73" s="1063"/>
      <c r="ODL73" s="1063"/>
      <c r="ODM73" s="527"/>
      <c r="ODN73" s="1062"/>
      <c r="ODO73" s="1063"/>
      <c r="ODP73" s="1063"/>
      <c r="ODQ73" s="1063"/>
      <c r="ODR73" s="1063"/>
      <c r="ODS73" s="1063"/>
      <c r="ODT73" s="527"/>
      <c r="ODU73" s="1062"/>
      <c r="ODV73" s="1063"/>
      <c r="ODW73" s="1063"/>
      <c r="ODX73" s="1063"/>
      <c r="ODY73" s="1063"/>
      <c r="ODZ73" s="1063"/>
      <c r="OEA73" s="527"/>
      <c r="OEB73" s="1062"/>
      <c r="OEC73" s="1063"/>
      <c r="OED73" s="1063"/>
      <c r="OEE73" s="1063"/>
      <c r="OEF73" s="1063"/>
      <c r="OEG73" s="1063"/>
      <c r="OEH73" s="527"/>
      <c r="OEI73" s="1062"/>
      <c r="OEJ73" s="1063"/>
      <c r="OEK73" s="1063"/>
      <c r="OEL73" s="1063"/>
      <c r="OEM73" s="1063"/>
      <c r="OEN73" s="1063"/>
      <c r="OEO73" s="527"/>
      <c r="OEP73" s="1062"/>
      <c r="OEQ73" s="1063"/>
      <c r="OER73" s="1063"/>
      <c r="OES73" s="1063"/>
      <c r="OET73" s="1063"/>
      <c r="OEU73" s="1063"/>
      <c r="OEV73" s="527"/>
      <c r="OEW73" s="1062"/>
      <c r="OEX73" s="1063"/>
      <c r="OEY73" s="1063"/>
      <c r="OEZ73" s="1063"/>
      <c r="OFA73" s="1063"/>
      <c r="OFB73" s="1063"/>
      <c r="OFC73" s="527"/>
      <c r="OFD73" s="1062"/>
      <c r="OFE73" s="1063"/>
      <c r="OFF73" s="1063"/>
      <c r="OFG73" s="1063"/>
      <c r="OFH73" s="1063"/>
      <c r="OFI73" s="1063"/>
      <c r="OFJ73" s="527"/>
      <c r="OFK73" s="1062"/>
      <c r="OFL73" s="1063"/>
      <c r="OFM73" s="1063"/>
      <c r="OFN73" s="1063"/>
      <c r="OFO73" s="1063"/>
      <c r="OFP73" s="1063"/>
      <c r="OFQ73" s="527"/>
      <c r="OFR73" s="1062"/>
      <c r="OFS73" s="1063"/>
      <c r="OFT73" s="1063"/>
      <c r="OFU73" s="1063"/>
      <c r="OFV73" s="1063"/>
      <c r="OFW73" s="1063"/>
      <c r="OFX73" s="527"/>
      <c r="OFY73" s="1062"/>
      <c r="OFZ73" s="1063"/>
      <c r="OGA73" s="1063"/>
      <c r="OGB73" s="1063"/>
      <c r="OGC73" s="1063"/>
      <c r="OGD73" s="1063"/>
      <c r="OGE73" s="527"/>
      <c r="OGF73" s="1062"/>
      <c r="OGG73" s="1063"/>
      <c r="OGH73" s="1063"/>
      <c r="OGI73" s="1063"/>
      <c r="OGJ73" s="1063"/>
      <c r="OGK73" s="1063"/>
      <c r="OGL73" s="527"/>
      <c r="OGM73" s="1062"/>
      <c r="OGN73" s="1063"/>
      <c r="OGO73" s="1063"/>
      <c r="OGP73" s="1063"/>
      <c r="OGQ73" s="1063"/>
      <c r="OGR73" s="1063"/>
      <c r="OGS73" s="527"/>
      <c r="OGT73" s="1062"/>
      <c r="OGU73" s="1063"/>
      <c r="OGV73" s="1063"/>
      <c r="OGW73" s="1063"/>
      <c r="OGX73" s="1063"/>
      <c r="OGY73" s="1063"/>
      <c r="OGZ73" s="527"/>
      <c r="OHA73" s="1062"/>
      <c r="OHB73" s="1063"/>
      <c r="OHC73" s="1063"/>
      <c r="OHD73" s="1063"/>
      <c r="OHE73" s="1063"/>
      <c r="OHF73" s="1063"/>
      <c r="OHG73" s="527"/>
      <c r="OHH73" s="1062"/>
      <c r="OHI73" s="1063"/>
      <c r="OHJ73" s="1063"/>
      <c r="OHK73" s="1063"/>
      <c r="OHL73" s="1063"/>
      <c r="OHM73" s="1063"/>
      <c r="OHN73" s="527"/>
      <c r="OHO73" s="1062"/>
      <c r="OHP73" s="1063"/>
      <c r="OHQ73" s="1063"/>
      <c r="OHR73" s="1063"/>
      <c r="OHS73" s="1063"/>
      <c r="OHT73" s="1063"/>
      <c r="OHU73" s="527"/>
      <c r="OHV73" s="1062"/>
      <c r="OHW73" s="1063"/>
      <c r="OHX73" s="1063"/>
      <c r="OHY73" s="1063"/>
      <c r="OHZ73" s="1063"/>
      <c r="OIA73" s="1063"/>
      <c r="OIB73" s="527"/>
      <c r="OIC73" s="1062"/>
      <c r="OID73" s="1063"/>
      <c r="OIE73" s="1063"/>
      <c r="OIF73" s="1063"/>
      <c r="OIG73" s="1063"/>
      <c r="OIH73" s="1063"/>
      <c r="OII73" s="527"/>
      <c r="OIJ73" s="1062"/>
      <c r="OIK73" s="1063"/>
      <c r="OIL73" s="1063"/>
      <c r="OIM73" s="1063"/>
      <c r="OIN73" s="1063"/>
      <c r="OIO73" s="1063"/>
      <c r="OIP73" s="527"/>
      <c r="OIQ73" s="1062"/>
      <c r="OIR73" s="1063"/>
      <c r="OIS73" s="1063"/>
      <c r="OIT73" s="1063"/>
      <c r="OIU73" s="1063"/>
      <c r="OIV73" s="1063"/>
      <c r="OIW73" s="527"/>
      <c r="OIX73" s="1062"/>
      <c r="OIY73" s="1063"/>
      <c r="OIZ73" s="1063"/>
      <c r="OJA73" s="1063"/>
      <c r="OJB73" s="1063"/>
      <c r="OJC73" s="1063"/>
      <c r="OJD73" s="527"/>
      <c r="OJE73" s="1062"/>
      <c r="OJF73" s="1063"/>
      <c r="OJG73" s="1063"/>
      <c r="OJH73" s="1063"/>
      <c r="OJI73" s="1063"/>
      <c r="OJJ73" s="1063"/>
      <c r="OJK73" s="527"/>
      <c r="OJL73" s="1062"/>
      <c r="OJM73" s="1063"/>
      <c r="OJN73" s="1063"/>
      <c r="OJO73" s="1063"/>
      <c r="OJP73" s="1063"/>
      <c r="OJQ73" s="1063"/>
      <c r="OJR73" s="527"/>
      <c r="OJS73" s="1062"/>
      <c r="OJT73" s="1063"/>
      <c r="OJU73" s="1063"/>
      <c r="OJV73" s="1063"/>
      <c r="OJW73" s="1063"/>
      <c r="OJX73" s="1063"/>
      <c r="OJY73" s="527"/>
      <c r="OJZ73" s="1062"/>
      <c r="OKA73" s="1063"/>
      <c r="OKB73" s="1063"/>
      <c r="OKC73" s="1063"/>
      <c r="OKD73" s="1063"/>
      <c r="OKE73" s="1063"/>
      <c r="OKF73" s="527"/>
      <c r="OKG73" s="1062"/>
      <c r="OKH73" s="1063"/>
      <c r="OKI73" s="1063"/>
      <c r="OKJ73" s="1063"/>
      <c r="OKK73" s="1063"/>
      <c r="OKL73" s="1063"/>
      <c r="OKM73" s="527"/>
      <c r="OKN73" s="1062"/>
      <c r="OKO73" s="1063"/>
      <c r="OKP73" s="1063"/>
      <c r="OKQ73" s="1063"/>
      <c r="OKR73" s="1063"/>
      <c r="OKS73" s="1063"/>
      <c r="OKT73" s="527"/>
      <c r="OKU73" s="1062"/>
      <c r="OKV73" s="1063"/>
      <c r="OKW73" s="1063"/>
      <c r="OKX73" s="1063"/>
      <c r="OKY73" s="1063"/>
      <c r="OKZ73" s="1063"/>
      <c r="OLA73" s="527"/>
      <c r="OLB73" s="1062"/>
      <c r="OLC73" s="1063"/>
      <c r="OLD73" s="1063"/>
      <c r="OLE73" s="1063"/>
      <c r="OLF73" s="1063"/>
      <c r="OLG73" s="1063"/>
      <c r="OLH73" s="527"/>
      <c r="OLI73" s="1062"/>
      <c r="OLJ73" s="1063"/>
      <c r="OLK73" s="1063"/>
      <c r="OLL73" s="1063"/>
      <c r="OLM73" s="1063"/>
      <c r="OLN73" s="1063"/>
      <c r="OLO73" s="527"/>
      <c r="OLP73" s="1062"/>
      <c r="OLQ73" s="1063"/>
      <c r="OLR73" s="1063"/>
      <c r="OLS73" s="1063"/>
      <c r="OLT73" s="1063"/>
      <c r="OLU73" s="1063"/>
      <c r="OLV73" s="527"/>
      <c r="OLW73" s="1062"/>
      <c r="OLX73" s="1063"/>
      <c r="OLY73" s="1063"/>
      <c r="OLZ73" s="1063"/>
      <c r="OMA73" s="1063"/>
      <c r="OMB73" s="1063"/>
      <c r="OMC73" s="527"/>
      <c r="OMD73" s="1062"/>
      <c r="OME73" s="1063"/>
      <c r="OMF73" s="1063"/>
      <c r="OMG73" s="1063"/>
      <c r="OMH73" s="1063"/>
      <c r="OMI73" s="1063"/>
      <c r="OMJ73" s="527"/>
      <c r="OMK73" s="1062"/>
      <c r="OML73" s="1063"/>
      <c r="OMM73" s="1063"/>
      <c r="OMN73" s="1063"/>
      <c r="OMO73" s="1063"/>
      <c r="OMP73" s="1063"/>
      <c r="OMQ73" s="527"/>
      <c r="OMR73" s="1062"/>
      <c r="OMS73" s="1063"/>
      <c r="OMT73" s="1063"/>
      <c r="OMU73" s="1063"/>
      <c r="OMV73" s="1063"/>
      <c r="OMW73" s="1063"/>
      <c r="OMX73" s="527"/>
      <c r="OMY73" s="1062"/>
      <c r="OMZ73" s="1063"/>
      <c r="ONA73" s="1063"/>
      <c r="ONB73" s="1063"/>
      <c r="ONC73" s="1063"/>
      <c r="OND73" s="1063"/>
      <c r="ONE73" s="527"/>
      <c r="ONF73" s="1062"/>
      <c r="ONG73" s="1063"/>
      <c r="ONH73" s="1063"/>
      <c r="ONI73" s="1063"/>
      <c r="ONJ73" s="1063"/>
      <c r="ONK73" s="1063"/>
      <c r="ONL73" s="527"/>
      <c r="ONM73" s="1062"/>
      <c r="ONN73" s="1063"/>
      <c r="ONO73" s="1063"/>
      <c r="ONP73" s="1063"/>
      <c r="ONQ73" s="1063"/>
      <c r="ONR73" s="1063"/>
      <c r="ONS73" s="527"/>
      <c r="ONT73" s="1062"/>
      <c r="ONU73" s="1063"/>
      <c r="ONV73" s="1063"/>
      <c r="ONW73" s="1063"/>
      <c r="ONX73" s="1063"/>
      <c r="ONY73" s="1063"/>
      <c r="ONZ73" s="527"/>
      <c r="OOA73" s="1062"/>
      <c r="OOB73" s="1063"/>
      <c r="OOC73" s="1063"/>
      <c r="OOD73" s="1063"/>
      <c r="OOE73" s="1063"/>
      <c r="OOF73" s="1063"/>
      <c r="OOG73" s="527"/>
      <c r="OOH73" s="1062"/>
      <c r="OOI73" s="1063"/>
      <c r="OOJ73" s="1063"/>
      <c r="OOK73" s="1063"/>
      <c r="OOL73" s="1063"/>
      <c r="OOM73" s="1063"/>
      <c r="OON73" s="527"/>
      <c r="OOO73" s="1062"/>
      <c r="OOP73" s="1063"/>
      <c r="OOQ73" s="1063"/>
      <c r="OOR73" s="1063"/>
      <c r="OOS73" s="1063"/>
      <c r="OOT73" s="1063"/>
      <c r="OOU73" s="527"/>
      <c r="OOV73" s="1062"/>
      <c r="OOW73" s="1063"/>
      <c r="OOX73" s="1063"/>
      <c r="OOY73" s="1063"/>
      <c r="OOZ73" s="1063"/>
      <c r="OPA73" s="1063"/>
      <c r="OPB73" s="527"/>
      <c r="OPC73" s="1062"/>
      <c r="OPD73" s="1063"/>
      <c r="OPE73" s="1063"/>
      <c r="OPF73" s="1063"/>
      <c r="OPG73" s="1063"/>
      <c r="OPH73" s="1063"/>
      <c r="OPI73" s="527"/>
      <c r="OPJ73" s="1062"/>
      <c r="OPK73" s="1063"/>
      <c r="OPL73" s="1063"/>
      <c r="OPM73" s="1063"/>
      <c r="OPN73" s="1063"/>
      <c r="OPO73" s="1063"/>
      <c r="OPP73" s="527"/>
      <c r="OPQ73" s="1062"/>
      <c r="OPR73" s="1063"/>
      <c r="OPS73" s="1063"/>
      <c r="OPT73" s="1063"/>
      <c r="OPU73" s="1063"/>
      <c r="OPV73" s="1063"/>
      <c r="OPW73" s="527"/>
      <c r="OPX73" s="1062"/>
      <c r="OPY73" s="1063"/>
      <c r="OPZ73" s="1063"/>
      <c r="OQA73" s="1063"/>
      <c r="OQB73" s="1063"/>
      <c r="OQC73" s="1063"/>
      <c r="OQD73" s="527"/>
      <c r="OQE73" s="1062"/>
      <c r="OQF73" s="1063"/>
      <c r="OQG73" s="1063"/>
      <c r="OQH73" s="1063"/>
      <c r="OQI73" s="1063"/>
      <c r="OQJ73" s="1063"/>
      <c r="OQK73" s="527"/>
      <c r="OQL73" s="1062"/>
      <c r="OQM73" s="1063"/>
      <c r="OQN73" s="1063"/>
      <c r="OQO73" s="1063"/>
      <c r="OQP73" s="1063"/>
      <c r="OQQ73" s="1063"/>
      <c r="OQR73" s="527"/>
      <c r="OQS73" s="1062"/>
      <c r="OQT73" s="1063"/>
      <c r="OQU73" s="1063"/>
      <c r="OQV73" s="1063"/>
      <c r="OQW73" s="1063"/>
      <c r="OQX73" s="1063"/>
      <c r="OQY73" s="527"/>
      <c r="OQZ73" s="1062"/>
      <c r="ORA73" s="1063"/>
      <c r="ORB73" s="1063"/>
      <c r="ORC73" s="1063"/>
      <c r="ORD73" s="1063"/>
      <c r="ORE73" s="1063"/>
      <c r="ORF73" s="527"/>
      <c r="ORG73" s="1062"/>
      <c r="ORH73" s="1063"/>
      <c r="ORI73" s="1063"/>
      <c r="ORJ73" s="1063"/>
      <c r="ORK73" s="1063"/>
      <c r="ORL73" s="1063"/>
      <c r="ORM73" s="527"/>
      <c r="ORN73" s="1062"/>
      <c r="ORO73" s="1063"/>
      <c r="ORP73" s="1063"/>
      <c r="ORQ73" s="1063"/>
      <c r="ORR73" s="1063"/>
      <c r="ORS73" s="1063"/>
      <c r="ORT73" s="527"/>
      <c r="ORU73" s="1062"/>
      <c r="ORV73" s="1063"/>
      <c r="ORW73" s="1063"/>
      <c r="ORX73" s="1063"/>
      <c r="ORY73" s="1063"/>
      <c r="ORZ73" s="1063"/>
      <c r="OSA73" s="527"/>
      <c r="OSB73" s="1062"/>
      <c r="OSC73" s="1063"/>
      <c r="OSD73" s="1063"/>
      <c r="OSE73" s="1063"/>
      <c r="OSF73" s="1063"/>
      <c r="OSG73" s="1063"/>
      <c r="OSH73" s="527"/>
      <c r="OSI73" s="1062"/>
      <c r="OSJ73" s="1063"/>
      <c r="OSK73" s="1063"/>
      <c r="OSL73" s="1063"/>
      <c r="OSM73" s="1063"/>
      <c r="OSN73" s="1063"/>
      <c r="OSO73" s="527"/>
      <c r="OSP73" s="1062"/>
      <c r="OSQ73" s="1063"/>
      <c r="OSR73" s="1063"/>
      <c r="OSS73" s="1063"/>
      <c r="OST73" s="1063"/>
      <c r="OSU73" s="1063"/>
      <c r="OSV73" s="527"/>
      <c r="OSW73" s="1062"/>
      <c r="OSX73" s="1063"/>
      <c r="OSY73" s="1063"/>
      <c r="OSZ73" s="1063"/>
      <c r="OTA73" s="1063"/>
      <c r="OTB73" s="1063"/>
      <c r="OTC73" s="527"/>
      <c r="OTD73" s="1062"/>
      <c r="OTE73" s="1063"/>
      <c r="OTF73" s="1063"/>
      <c r="OTG73" s="1063"/>
      <c r="OTH73" s="1063"/>
      <c r="OTI73" s="1063"/>
      <c r="OTJ73" s="527"/>
      <c r="OTK73" s="1062"/>
      <c r="OTL73" s="1063"/>
      <c r="OTM73" s="1063"/>
      <c r="OTN73" s="1063"/>
      <c r="OTO73" s="1063"/>
      <c r="OTP73" s="1063"/>
      <c r="OTQ73" s="527"/>
      <c r="OTR73" s="1062"/>
      <c r="OTS73" s="1063"/>
      <c r="OTT73" s="1063"/>
      <c r="OTU73" s="1063"/>
      <c r="OTV73" s="1063"/>
      <c r="OTW73" s="1063"/>
      <c r="OTX73" s="527"/>
      <c r="OTY73" s="1062"/>
      <c r="OTZ73" s="1063"/>
      <c r="OUA73" s="1063"/>
      <c r="OUB73" s="1063"/>
      <c r="OUC73" s="1063"/>
      <c r="OUD73" s="1063"/>
      <c r="OUE73" s="527"/>
      <c r="OUF73" s="1062"/>
      <c r="OUG73" s="1063"/>
      <c r="OUH73" s="1063"/>
      <c r="OUI73" s="1063"/>
      <c r="OUJ73" s="1063"/>
      <c r="OUK73" s="1063"/>
      <c r="OUL73" s="527"/>
      <c r="OUM73" s="1062"/>
      <c r="OUN73" s="1063"/>
      <c r="OUO73" s="1063"/>
      <c r="OUP73" s="1063"/>
      <c r="OUQ73" s="1063"/>
      <c r="OUR73" s="1063"/>
      <c r="OUS73" s="527"/>
      <c r="OUT73" s="1062"/>
      <c r="OUU73" s="1063"/>
      <c r="OUV73" s="1063"/>
      <c r="OUW73" s="1063"/>
      <c r="OUX73" s="1063"/>
      <c r="OUY73" s="1063"/>
      <c r="OUZ73" s="527"/>
      <c r="OVA73" s="1062"/>
      <c r="OVB73" s="1063"/>
      <c r="OVC73" s="1063"/>
      <c r="OVD73" s="1063"/>
      <c r="OVE73" s="1063"/>
      <c r="OVF73" s="1063"/>
      <c r="OVG73" s="527"/>
      <c r="OVH73" s="1062"/>
      <c r="OVI73" s="1063"/>
      <c r="OVJ73" s="1063"/>
      <c r="OVK73" s="1063"/>
      <c r="OVL73" s="1063"/>
      <c r="OVM73" s="1063"/>
      <c r="OVN73" s="527"/>
      <c r="OVO73" s="1062"/>
      <c r="OVP73" s="1063"/>
      <c r="OVQ73" s="1063"/>
      <c r="OVR73" s="1063"/>
      <c r="OVS73" s="1063"/>
      <c r="OVT73" s="1063"/>
      <c r="OVU73" s="527"/>
      <c r="OVV73" s="1062"/>
      <c r="OVW73" s="1063"/>
      <c r="OVX73" s="1063"/>
      <c r="OVY73" s="1063"/>
      <c r="OVZ73" s="1063"/>
      <c r="OWA73" s="1063"/>
      <c r="OWB73" s="527"/>
      <c r="OWC73" s="1062"/>
      <c r="OWD73" s="1063"/>
      <c r="OWE73" s="1063"/>
      <c r="OWF73" s="1063"/>
      <c r="OWG73" s="1063"/>
      <c r="OWH73" s="1063"/>
      <c r="OWI73" s="527"/>
      <c r="OWJ73" s="1062"/>
      <c r="OWK73" s="1063"/>
      <c r="OWL73" s="1063"/>
      <c r="OWM73" s="1063"/>
      <c r="OWN73" s="1063"/>
      <c r="OWO73" s="1063"/>
      <c r="OWP73" s="527"/>
      <c r="OWQ73" s="1062"/>
      <c r="OWR73" s="1063"/>
      <c r="OWS73" s="1063"/>
      <c r="OWT73" s="1063"/>
      <c r="OWU73" s="1063"/>
      <c r="OWV73" s="1063"/>
      <c r="OWW73" s="527"/>
      <c r="OWX73" s="1062"/>
      <c r="OWY73" s="1063"/>
      <c r="OWZ73" s="1063"/>
      <c r="OXA73" s="1063"/>
      <c r="OXB73" s="1063"/>
      <c r="OXC73" s="1063"/>
      <c r="OXD73" s="527"/>
      <c r="OXE73" s="1062"/>
      <c r="OXF73" s="1063"/>
      <c r="OXG73" s="1063"/>
      <c r="OXH73" s="1063"/>
      <c r="OXI73" s="1063"/>
      <c r="OXJ73" s="1063"/>
      <c r="OXK73" s="527"/>
      <c r="OXL73" s="1062"/>
      <c r="OXM73" s="1063"/>
      <c r="OXN73" s="1063"/>
      <c r="OXO73" s="1063"/>
      <c r="OXP73" s="1063"/>
      <c r="OXQ73" s="1063"/>
      <c r="OXR73" s="527"/>
      <c r="OXS73" s="1062"/>
      <c r="OXT73" s="1063"/>
      <c r="OXU73" s="1063"/>
      <c r="OXV73" s="1063"/>
      <c r="OXW73" s="1063"/>
      <c r="OXX73" s="1063"/>
      <c r="OXY73" s="527"/>
      <c r="OXZ73" s="1062"/>
      <c r="OYA73" s="1063"/>
      <c r="OYB73" s="1063"/>
      <c r="OYC73" s="1063"/>
      <c r="OYD73" s="1063"/>
      <c r="OYE73" s="1063"/>
      <c r="OYF73" s="527"/>
      <c r="OYG73" s="1062"/>
      <c r="OYH73" s="1063"/>
      <c r="OYI73" s="1063"/>
      <c r="OYJ73" s="1063"/>
      <c r="OYK73" s="1063"/>
      <c r="OYL73" s="1063"/>
      <c r="OYM73" s="527"/>
      <c r="OYN73" s="1062"/>
      <c r="OYO73" s="1063"/>
      <c r="OYP73" s="1063"/>
      <c r="OYQ73" s="1063"/>
      <c r="OYR73" s="1063"/>
      <c r="OYS73" s="1063"/>
      <c r="OYT73" s="527"/>
      <c r="OYU73" s="1062"/>
      <c r="OYV73" s="1063"/>
      <c r="OYW73" s="1063"/>
      <c r="OYX73" s="1063"/>
      <c r="OYY73" s="1063"/>
      <c r="OYZ73" s="1063"/>
      <c r="OZA73" s="527"/>
      <c r="OZB73" s="1062"/>
      <c r="OZC73" s="1063"/>
      <c r="OZD73" s="1063"/>
      <c r="OZE73" s="1063"/>
      <c r="OZF73" s="1063"/>
      <c r="OZG73" s="1063"/>
      <c r="OZH73" s="527"/>
      <c r="OZI73" s="1062"/>
      <c r="OZJ73" s="1063"/>
      <c r="OZK73" s="1063"/>
      <c r="OZL73" s="1063"/>
      <c r="OZM73" s="1063"/>
      <c r="OZN73" s="1063"/>
      <c r="OZO73" s="527"/>
      <c r="OZP73" s="1062"/>
      <c r="OZQ73" s="1063"/>
      <c r="OZR73" s="1063"/>
      <c r="OZS73" s="1063"/>
      <c r="OZT73" s="1063"/>
      <c r="OZU73" s="1063"/>
      <c r="OZV73" s="527"/>
      <c r="OZW73" s="1062"/>
      <c r="OZX73" s="1063"/>
      <c r="OZY73" s="1063"/>
      <c r="OZZ73" s="1063"/>
      <c r="PAA73" s="1063"/>
      <c r="PAB73" s="1063"/>
      <c r="PAC73" s="527"/>
      <c r="PAD73" s="1062"/>
      <c r="PAE73" s="1063"/>
      <c r="PAF73" s="1063"/>
      <c r="PAG73" s="1063"/>
      <c r="PAH73" s="1063"/>
      <c r="PAI73" s="1063"/>
      <c r="PAJ73" s="527"/>
      <c r="PAK73" s="1062"/>
      <c r="PAL73" s="1063"/>
      <c r="PAM73" s="1063"/>
      <c r="PAN73" s="1063"/>
      <c r="PAO73" s="1063"/>
      <c r="PAP73" s="1063"/>
      <c r="PAQ73" s="527"/>
      <c r="PAR73" s="1062"/>
      <c r="PAS73" s="1063"/>
      <c r="PAT73" s="1063"/>
      <c r="PAU73" s="1063"/>
      <c r="PAV73" s="1063"/>
      <c r="PAW73" s="1063"/>
      <c r="PAX73" s="527"/>
      <c r="PAY73" s="1062"/>
      <c r="PAZ73" s="1063"/>
      <c r="PBA73" s="1063"/>
      <c r="PBB73" s="1063"/>
      <c r="PBC73" s="1063"/>
      <c r="PBD73" s="1063"/>
      <c r="PBE73" s="527"/>
      <c r="PBF73" s="1062"/>
      <c r="PBG73" s="1063"/>
      <c r="PBH73" s="1063"/>
      <c r="PBI73" s="1063"/>
      <c r="PBJ73" s="1063"/>
      <c r="PBK73" s="1063"/>
      <c r="PBL73" s="527"/>
      <c r="PBM73" s="1062"/>
      <c r="PBN73" s="1063"/>
      <c r="PBO73" s="1063"/>
      <c r="PBP73" s="1063"/>
      <c r="PBQ73" s="1063"/>
      <c r="PBR73" s="1063"/>
      <c r="PBS73" s="527"/>
      <c r="PBT73" s="1062"/>
      <c r="PBU73" s="1063"/>
      <c r="PBV73" s="1063"/>
      <c r="PBW73" s="1063"/>
      <c r="PBX73" s="1063"/>
      <c r="PBY73" s="1063"/>
      <c r="PBZ73" s="527"/>
      <c r="PCA73" s="1062"/>
      <c r="PCB73" s="1063"/>
      <c r="PCC73" s="1063"/>
      <c r="PCD73" s="1063"/>
      <c r="PCE73" s="1063"/>
      <c r="PCF73" s="1063"/>
      <c r="PCG73" s="527"/>
      <c r="PCH73" s="1062"/>
      <c r="PCI73" s="1063"/>
      <c r="PCJ73" s="1063"/>
      <c r="PCK73" s="1063"/>
      <c r="PCL73" s="1063"/>
      <c r="PCM73" s="1063"/>
      <c r="PCN73" s="527"/>
      <c r="PCO73" s="1062"/>
      <c r="PCP73" s="1063"/>
      <c r="PCQ73" s="1063"/>
      <c r="PCR73" s="1063"/>
      <c r="PCS73" s="1063"/>
      <c r="PCT73" s="1063"/>
      <c r="PCU73" s="527"/>
      <c r="PCV73" s="1062"/>
      <c r="PCW73" s="1063"/>
      <c r="PCX73" s="1063"/>
      <c r="PCY73" s="1063"/>
      <c r="PCZ73" s="1063"/>
      <c r="PDA73" s="1063"/>
      <c r="PDB73" s="527"/>
      <c r="PDC73" s="1062"/>
      <c r="PDD73" s="1063"/>
      <c r="PDE73" s="1063"/>
      <c r="PDF73" s="1063"/>
      <c r="PDG73" s="1063"/>
      <c r="PDH73" s="1063"/>
      <c r="PDI73" s="527"/>
      <c r="PDJ73" s="1062"/>
      <c r="PDK73" s="1063"/>
      <c r="PDL73" s="1063"/>
      <c r="PDM73" s="1063"/>
      <c r="PDN73" s="1063"/>
      <c r="PDO73" s="1063"/>
      <c r="PDP73" s="527"/>
      <c r="PDQ73" s="1062"/>
      <c r="PDR73" s="1063"/>
      <c r="PDS73" s="1063"/>
      <c r="PDT73" s="1063"/>
      <c r="PDU73" s="1063"/>
      <c r="PDV73" s="1063"/>
      <c r="PDW73" s="527"/>
      <c r="PDX73" s="1062"/>
      <c r="PDY73" s="1063"/>
      <c r="PDZ73" s="1063"/>
      <c r="PEA73" s="1063"/>
      <c r="PEB73" s="1063"/>
      <c r="PEC73" s="1063"/>
      <c r="PED73" s="527"/>
      <c r="PEE73" s="1062"/>
      <c r="PEF73" s="1063"/>
      <c r="PEG73" s="1063"/>
      <c r="PEH73" s="1063"/>
      <c r="PEI73" s="1063"/>
      <c r="PEJ73" s="1063"/>
      <c r="PEK73" s="527"/>
      <c r="PEL73" s="1062"/>
      <c r="PEM73" s="1063"/>
      <c r="PEN73" s="1063"/>
      <c r="PEO73" s="1063"/>
      <c r="PEP73" s="1063"/>
      <c r="PEQ73" s="1063"/>
      <c r="PER73" s="527"/>
      <c r="PES73" s="1062"/>
      <c r="PET73" s="1063"/>
      <c r="PEU73" s="1063"/>
      <c r="PEV73" s="1063"/>
      <c r="PEW73" s="1063"/>
      <c r="PEX73" s="1063"/>
      <c r="PEY73" s="527"/>
      <c r="PEZ73" s="1062"/>
      <c r="PFA73" s="1063"/>
      <c r="PFB73" s="1063"/>
      <c r="PFC73" s="1063"/>
      <c r="PFD73" s="1063"/>
      <c r="PFE73" s="1063"/>
      <c r="PFF73" s="527"/>
      <c r="PFG73" s="1062"/>
      <c r="PFH73" s="1063"/>
      <c r="PFI73" s="1063"/>
      <c r="PFJ73" s="1063"/>
      <c r="PFK73" s="1063"/>
      <c r="PFL73" s="1063"/>
      <c r="PFM73" s="527"/>
      <c r="PFN73" s="1062"/>
      <c r="PFO73" s="1063"/>
      <c r="PFP73" s="1063"/>
      <c r="PFQ73" s="1063"/>
      <c r="PFR73" s="1063"/>
      <c r="PFS73" s="1063"/>
      <c r="PFT73" s="527"/>
      <c r="PFU73" s="1062"/>
      <c r="PFV73" s="1063"/>
      <c r="PFW73" s="1063"/>
      <c r="PFX73" s="1063"/>
      <c r="PFY73" s="1063"/>
      <c r="PFZ73" s="1063"/>
      <c r="PGA73" s="527"/>
      <c r="PGB73" s="1062"/>
      <c r="PGC73" s="1063"/>
      <c r="PGD73" s="1063"/>
      <c r="PGE73" s="1063"/>
      <c r="PGF73" s="1063"/>
      <c r="PGG73" s="1063"/>
      <c r="PGH73" s="527"/>
      <c r="PGI73" s="1062"/>
      <c r="PGJ73" s="1063"/>
      <c r="PGK73" s="1063"/>
      <c r="PGL73" s="1063"/>
      <c r="PGM73" s="1063"/>
      <c r="PGN73" s="1063"/>
      <c r="PGO73" s="527"/>
      <c r="PGP73" s="1062"/>
      <c r="PGQ73" s="1063"/>
      <c r="PGR73" s="1063"/>
      <c r="PGS73" s="1063"/>
      <c r="PGT73" s="1063"/>
      <c r="PGU73" s="1063"/>
      <c r="PGV73" s="527"/>
      <c r="PGW73" s="1062"/>
      <c r="PGX73" s="1063"/>
      <c r="PGY73" s="1063"/>
      <c r="PGZ73" s="1063"/>
      <c r="PHA73" s="1063"/>
      <c r="PHB73" s="1063"/>
      <c r="PHC73" s="527"/>
      <c r="PHD73" s="1062"/>
      <c r="PHE73" s="1063"/>
      <c r="PHF73" s="1063"/>
      <c r="PHG73" s="1063"/>
      <c r="PHH73" s="1063"/>
      <c r="PHI73" s="1063"/>
      <c r="PHJ73" s="527"/>
      <c r="PHK73" s="1062"/>
      <c r="PHL73" s="1063"/>
      <c r="PHM73" s="1063"/>
      <c r="PHN73" s="1063"/>
      <c r="PHO73" s="1063"/>
      <c r="PHP73" s="1063"/>
      <c r="PHQ73" s="527"/>
      <c r="PHR73" s="1062"/>
      <c r="PHS73" s="1063"/>
      <c r="PHT73" s="1063"/>
      <c r="PHU73" s="1063"/>
      <c r="PHV73" s="1063"/>
      <c r="PHW73" s="1063"/>
      <c r="PHX73" s="527"/>
      <c r="PHY73" s="1062"/>
      <c r="PHZ73" s="1063"/>
      <c r="PIA73" s="1063"/>
      <c r="PIB73" s="1063"/>
      <c r="PIC73" s="1063"/>
      <c r="PID73" s="1063"/>
      <c r="PIE73" s="527"/>
      <c r="PIF73" s="1062"/>
      <c r="PIG73" s="1063"/>
      <c r="PIH73" s="1063"/>
      <c r="PII73" s="1063"/>
      <c r="PIJ73" s="1063"/>
      <c r="PIK73" s="1063"/>
      <c r="PIL73" s="527"/>
      <c r="PIM73" s="1062"/>
      <c r="PIN73" s="1063"/>
      <c r="PIO73" s="1063"/>
      <c r="PIP73" s="1063"/>
      <c r="PIQ73" s="1063"/>
      <c r="PIR73" s="1063"/>
      <c r="PIS73" s="527"/>
      <c r="PIT73" s="1062"/>
      <c r="PIU73" s="1063"/>
      <c r="PIV73" s="1063"/>
      <c r="PIW73" s="1063"/>
      <c r="PIX73" s="1063"/>
      <c r="PIY73" s="1063"/>
      <c r="PIZ73" s="527"/>
      <c r="PJA73" s="1062"/>
      <c r="PJB73" s="1063"/>
      <c r="PJC73" s="1063"/>
      <c r="PJD73" s="1063"/>
      <c r="PJE73" s="1063"/>
      <c r="PJF73" s="1063"/>
      <c r="PJG73" s="527"/>
      <c r="PJH73" s="1062"/>
      <c r="PJI73" s="1063"/>
      <c r="PJJ73" s="1063"/>
      <c r="PJK73" s="1063"/>
      <c r="PJL73" s="1063"/>
      <c r="PJM73" s="1063"/>
      <c r="PJN73" s="527"/>
      <c r="PJO73" s="1062"/>
      <c r="PJP73" s="1063"/>
      <c r="PJQ73" s="1063"/>
      <c r="PJR73" s="1063"/>
      <c r="PJS73" s="1063"/>
      <c r="PJT73" s="1063"/>
      <c r="PJU73" s="527"/>
      <c r="PJV73" s="1062"/>
      <c r="PJW73" s="1063"/>
      <c r="PJX73" s="1063"/>
      <c r="PJY73" s="1063"/>
      <c r="PJZ73" s="1063"/>
      <c r="PKA73" s="1063"/>
      <c r="PKB73" s="527"/>
      <c r="PKC73" s="1062"/>
      <c r="PKD73" s="1063"/>
      <c r="PKE73" s="1063"/>
      <c r="PKF73" s="1063"/>
      <c r="PKG73" s="1063"/>
      <c r="PKH73" s="1063"/>
      <c r="PKI73" s="527"/>
      <c r="PKJ73" s="1062"/>
      <c r="PKK73" s="1063"/>
      <c r="PKL73" s="1063"/>
      <c r="PKM73" s="1063"/>
      <c r="PKN73" s="1063"/>
      <c r="PKO73" s="1063"/>
      <c r="PKP73" s="527"/>
      <c r="PKQ73" s="1062"/>
      <c r="PKR73" s="1063"/>
      <c r="PKS73" s="1063"/>
      <c r="PKT73" s="1063"/>
      <c r="PKU73" s="1063"/>
      <c r="PKV73" s="1063"/>
      <c r="PKW73" s="527"/>
      <c r="PKX73" s="1062"/>
      <c r="PKY73" s="1063"/>
      <c r="PKZ73" s="1063"/>
      <c r="PLA73" s="1063"/>
      <c r="PLB73" s="1063"/>
      <c r="PLC73" s="1063"/>
      <c r="PLD73" s="527"/>
      <c r="PLE73" s="1062"/>
      <c r="PLF73" s="1063"/>
      <c r="PLG73" s="1063"/>
      <c r="PLH73" s="1063"/>
      <c r="PLI73" s="1063"/>
      <c r="PLJ73" s="1063"/>
      <c r="PLK73" s="527"/>
      <c r="PLL73" s="1062"/>
      <c r="PLM73" s="1063"/>
      <c r="PLN73" s="1063"/>
      <c r="PLO73" s="1063"/>
      <c r="PLP73" s="1063"/>
      <c r="PLQ73" s="1063"/>
      <c r="PLR73" s="527"/>
      <c r="PLS73" s="1062"/>
      <c r="PLT73" s="1063"/>
      <c r="PLU73" s="1063"/>
      <c r="PLV73" s="1063"/>
      <c r="PLW73" s="1063"/>
      <c r="PLX73" s="1063"/>
      <c r="PLY73" s="527"/>
      <c r="PLZ73" s="1062"/>
      <c r="PMA73" s="1063"/>
      <c r="PMB73" s="1063"/>
      <c r="PMC73" s="1063"/>
      <c r="PMD73" s="1063"/>
      <c r="PME73" s="1063"/>
      <c r="PMF73" s="527"/>
      <c r="PMG73" s="1062"/>
      <c r="PMH73" s="1063"/>
      <c r="PMI73" s="1063"/>
      <c r="PMJ73" s="1063"/>
      <c r="PMK73" s="1063"/>
      <c r="PML73" s="1063"/>
      <c r="PMM73" s="527"/>
      <c r="PMN73" s="1062"/>
      <c r="PMO73" s="1063"/>
      <c r="PMP73" s="1063"/>
      <c r="PMQ73" s="1063"/>
      <c r="PMR73" s="1063"/>
      <c r="PMS73" s="1063"/>
      <c r="PMT73" s="527"/>
      <c r="PMU73" s="1062"/>
      <c r="PMV73" s="1063"/>
      <c r="PMW73" s="1063"/>
      <c r="PMX73" s="1063"/>
      <c r="PMY73" s="1063"/>
      <c r="PMZ73" s="1063"/>
      <c r="PNA73" s="527"/>
      <c r="PNB73" s="1062"/>
      <c r="PNC73" s="1063"/>
      <c r="PND73" s="1063"/>
      <c r="PNE73" s="1063"/>
      <c r="PNF73" s="1063"/>
      <c r="PNG73" s="1063"/>
      <c r="PNH73" s="527"/>
      <c r="PNI73" s="1062"/>
      <c r="PNJ73" s="1063"/>
      <c r="PNK73" s="1063"/>
      <c r="PNL73" s="1063"/>
      <c r="PNM73" s="1063"/>
      <c r="PNN73" s="1063"/>
      <c r="PNO73" s="527"/>
      <c r="PNP73" s="1062"/>
      <c r="PNQ73" s="1063"/>
      <c r="PNR73" s="1063"/>
      <c r="PNS73" s="1063"/>
      <c r="PNT73" s="1063"/>
      <c r="PNU73" s="1063"/>
      <c r="PNV73" s="527"/>
      <c r="PNW73" s="1062"/>
      <c r="PNX73" s="1063"/>
      <c r="PNY73" s="1063"/>
      <c r="PNZ73" s="1063"/>
      <c r="POA73" s="1063"/>
      <c r="POB73" s="1063"/>
      <c r="POC73" s="527"/>
      <c r="POD73" s="1062"/>
      <c r="POE73" s="1063"/>
      <c r="POF73" s="1063"/>
      <c r="POG73" s="1063"/>
      <c r="POH73" s="1063"/>
      <c r="POI73" s="1063"/>
      <c r="POJ73" s="527"/>
      <c r="POK73" s="1062"/>
      <c r="POL73" s="1063"/>
      <c r="POM73" s="1063"/>
      <c r="PON73" s="1063"/>
      <c r="POO73" s="1063"/>
      <c r="POP73" s="1063"/>
      <c r="POQ73" s="527"/>
      <c r="POR73" s="1062"/>
      <c r="POS73" s="1063"/>
      <c r="POT73" s="1063"/>
      <c r="POU73" s="1063"/>
      <c r="POV73" s="1063"/>
      <c r="POW73" s="1063"/>
      <c r="POX73" s="527"/>
      <c r="POY73" s="1062"/>
      <c r="POZ73" s="1063"/>
      <c r="PPA73" s="1063"/>
      <c r="PPB73" s="1063"/>
      <c r="PPC73" s="1063"/>
      <c r="PPD73" s="1063"/>
      <c r="PPE73" s="527"/>
      <c r="PPF73" s="1062"/>
      <c r="PPG73" s="1063"/>
      <c r="PPH73" s="1063"/>
      <c r="PPI73" s="1063"/>
      <c r="PPJ73" s="1063"/>
      <c r="PPK73" s="1063"/>
      <c r="PPL73" s="527"/>
      <c r="PPM73" s="1062"/>
      <c r="PPN73" s="1063"/>
      <c r="PPO73" s="1063"/>
      <c r="PPP73" s="1063"/>
      <c r="PPQ73" s="1063"/>
      <c r="PPR73" s="1063"/>
      <c r="PPS73" s="527"/>
      <c r="PPT73" s="1062"/>
      <c r="PPU73" s="1063"/>
      <c r="PPV73" s="1063"/>
      <c r="PPW73" s="1063"/>
      <c r="PPX73" s="1063"/>
      <c r="PPY73" s="1063"/>
      <c r="PPZ73" s="527"/>
      <c r="PQA73" s="1062"/>
      <c r="PQB73" s="1063"/>
      <c r="PQC73" s="1063"/>
      <c r="PQD73" s="1063"/>
      <c r="PQE73" s="1063"/>
      <c r="PQF73" s="1063"/>
      <c r="PQG73" s="527"/>
      <c r="PQH73" s="1062"/>
      <c r="PQI73" s="1063"/>
      <c r="PQJ73" s="1063"/>
      <c r="PQK73" s="1063"/>
      <c r="PQL73" s="1063"/>
      <c r="PQM73" s="1063"/>
      <c r="PQN73" s="527"/>
      <c r="PQO73" s="1062"/>
      <c r="PQP73" s="1063"/>
      <c r="PQQ73" s="1063"/>
      <c r="PQR73" s="1063"/>
      <c r="PQS73" s="1063"/>
      <c r="PQT73" s="1063"/>
      <c r="PQU73" s="527"/>
      <c r="PQV73" s="1062"/>
      <c r="PQW73" s="1063"/>
      <c r="PQX73" s="1063"/>
      <c r="PQY73" s="1063"/>
      <c r="PQZ73" s="1063"/>
      <c r="PRA73" s="1063"/>
      <c r="PRB73" s="527"/>
      <c r="PRC73" s="1062"/>
      <c r="PRD73" s="1063"/>
      <c r="PRE73" s="1063"/>
      <c r="PRF73" s="1063"/>
      <c r="PRG73" s="1063"/>
      <c r="PRH73" s="1063"/>
      <c r="PRI73" s="527"/>
      <c r="PRJ73" s="1062"/>
      <c r="PRK73" s="1063"/>
      <c r="PRL73" s="1063"/>
      <c r="PRM73" s="1063"/>
      <c r="PRN73" s="1063"/>
      <c r="PRO73" s="1063"/>
      <c r="PRP73" s="527"/>
      <c r="PRQ73" s="1062"/>
      <c r="PRR73" s="1063"/>
      <c r="PRS73" s="1063"/>
      <c r="PRT73" s="1063"/>
      <c r="PRU73" s="1063"/>
      <c r="PRV73" s="1063"/>
      <c r="PRW73" s="527"/>
      <c r="PRX73" s="1062"/>
      <c r="PRY73" s="1063"/>
      <c r="PRZ73" s="1063"/>
      <c r="PSA73" s="1063"/>
      <c r="PSB73" s="1063"/>
      <c r="PSC73" s="1063"/>
      <c r="PSD73" s="527"/>
      <c r="PSE73" s="1062"/>
      <c r="PSF73" s="1063"/>
      <c r="PSG73" s="1063"/>
      <c r="PSH73" s="1063"/>
      <c r="PSI73" s="1063"/>
      <c r="PSJ73" s="1063"/>
      <c r="PSK73" s="527"/>
      <c r="PSL73" s="1062"/>
      <c r="PSM73" s="1063"/>
      <c r="PSN73" s="1063"/>
      <c r="PSO73" s="1063"/>
      <c r="PSP73" s="1063"/>
      <c r="PSQ73" s="1063"/>
      <c r="PSR73" s="527"/>
      <c r="PSS73" s="1062"/>
      <c r="PST73" s="1063"/>
      <c r="PSU73" s="1063"/>
      <c r="PSV73" s="1063"/>
      <c r="PSW73" s="1063"/>
      <c r="PSX73" s="1063"/>
      <c r="PSY73" s="527"/>
      <c r="PSZ73" s="1062"/>
      <c r="PTA73" s="1063"/>
      <c r="PTB73" s="1063"/>
      <c r="PTC73" s="1063"/>
      <c r="PTD73" s="1063"/>
      <c r="PTE73" s="1063"/>
      <c r="PTF73" s="527"/>
      <c r="PTG73" s="1062"/>
      <c r="PTH73" s="1063"/>
      <c r="PTI73" s="1063"/>
      <c r="PTJ73" s="1063"/>
      <c r="PTK73" s="1063"/>
      <c r="PTL73" s="1063"/>
      <c r="PTM73" s="527"/>
      <c r="PTN73" s="1062"/>
      <c r="PTO73" s="1063"/>
      <c r="PTP73" s="1063"/>
      <c r="PTQ73" s="1063"/>
      <c r="PTR73" s="1063"/>
      <c r="PTS73" s="1063"/>
      <c r="PTT73" s="527"/>
      <c r="PTU73" s="1062"/>
      <c r="PTV73" s="1063"/>
      <c r="PTW73" s="1063"/>
      <c r="PTX73" s="1063"/>
      <c r="PTY73" s="1063"/>
      <c r="PTZ73" s="1063"/>
      <c r="PUA73" s="527"/>
      <c r="PUB73" s="1062"/>
      <c r="PUC73" s="1063"/>
      <c r="PUD73" s="1063"/>
      <c r="PUE73" s="1063"/>
      <c r="PUF73" s="1063"/>
      <c r="PUG73" s="1063"/>
      <c r="PUH73" s="527"/>
      <c r="PUI73" s="1062"/>
      <c r="PUJ73" s="1063"/>
      <c r="PUK73" s="1063"/>
      <c r="PUL73" s="1063"/>
      <c r="PUM73" s="1063"/>
      <c r="PUN73" s="1063"/>
      <c r="PUO73" s="527"/>
      <c r="PUP73" s="1062"/>
      <c r="PUQ73" s="1063"/>
      <c r="PUR73" s="1063"/>
      <c r="PUS73" s="1063"/>
      <c r="PUT73" s="1063"/>
      <c r="PUU73" s="1063"/>
      <c r="PUV73" s="527"/>
      <c r="PUW73" s="1062"/>
      <c r="PUX73" s="1063"/>
      <c r="PUY73" s="1063"/>
      <c r="PUZ73" s="1063"/>
      <c r="PVA73" s="1063"/>
      <c r="PVB73" s="1063"/>
      <c r="PVC73" s="527"/>
      <c r="PVD73" s="1062"/>
      <c r="PVE73" s="1063"/>
      <c r="PVF73" s="1063"/>
      <c r="PVG73" s="1063"/>
      <c r="PVH73" s="1063"/>
      <c r="PVI73" s="1063"/>
      <c r="PVJ73" s="527"/>
      <c r="PVK73" s="1062"/>
      <c r="PVL73" s="1063"/>
      <c r="PVM73" s="1063"/>
      <c r="PVN73" s="1063"/>
      <c r="PVO73" s="1063"/>
      <c r="PVP73" s="1063"/>
      <c r="PVQ73" s="527"/>
      <c r="PVR73" s="1062"/>
      <c r="PVS73" s="1063"/>
      <c r="PVT73" s="1063"/>
      <c r="PVU73" s="1063"/>
      <c r="PVV73" s="1063"/>
      <c r="PVW73" s="1063"/>
      <c r="PVX73" s="527"/>
      <c r="PVY73" s="1062"/>
      <c r="PVZ73" s="1063"/>
      <c r="PWA73" s="1063"/>
      <c r="PWB73" s="1063"/>
      <c r="PWC73" s="1063"/>
      <c r="PWD73" s="1063"/>
      <c r="PWE73" s="527"/>
      <c r="PWF73" s="1062"/>
      <c r="PWG73" s="1063"/>
      <c r="PWH73" s="1063"/>
      <c r="PWI73" s="1063"/>
      <c r="PWJ73" s="1063"/>
      <c r="PWK73" s="1063"/>
      <c r="PWL73" s="527"/>
      <c r="PWM73" s="1062"/>
      <c r="PWN73" s="1063"/>
      <c r="PWO73" s="1063"/>
      <c r="PWP73" s="1063"/>
      <c r="PWQ73" s="1063"/>
      <c r="PWR73" s="1063"/>
      <c r="PWS73" s="527"/>
      <c r="PWT73" s="1062"/>
      <c r="PWU73" s="1063"/>
      <c r="PWV73" s="1063"/>
      <c r="PWW73" s="1063"/>
      <c r="PWX73" s="1063"/>
      <c r="PWY73" s="1063"/>
      <c r="PWZ73" s="527"/>
      <c r="PXA73" s="1062"/>
      <c r="PXB73" s="1063"/>
      <c r="PXC73" s="1063"/>
      <c r="PXD73" s="1063"/>
      <c r="PXE73" s="1063"/>
      <c r="PXF73" s="1063"/>
      <c r="PXG73" s="527"/>
      <c r="PXH73" s="1062"/>
      <c r="PXI73" s="1063"/>
      <c r="PXJ73" s="1063"/>
      <c r="PXK73" s="1063"/>
      <c r="PXL73" s="1063"/>
      <c r="PXM73" s="1063"/>
      <c r="PXN73" s="527"/>
      <c r="PXO73" s="1062"/>
      <c r="PXP73" s="1063"/>
      <c r="PXQ73" s="1063"/>
      <c r="PXR73" s="1063"/>
      <c r="PXS73" s="1063"/>
      <c r="PXT73" s="1063"/>
      <c r="PXU73" s="527"/>
      <c r="PXV73" s="1062"/>
      <c r="PXW73" s="1063"/>
      <c r="PXX73" s="1063"/>
      <c r="PXY73" s="1063"/>
      <c r="PXZ73" s="1063"/>
      <c r="PYA73" s="1063"/>
      <c r="PYB73" s="527"/>
      <c r="PYC73" s="1062"/>
      <c r="PYD73" s="1063"/>
      <c r="PYE73" s="1063"/>
      <c r="PYF73" s="1063"/>
      <c r="PYG73" s="1063"/>
      <c r="PYH73" s="1063"/>
      <c r="PYI73" s="527"/>
      <c r="PYJ73" s="1062"/>
      <c r="PYK73" s="1063"/>
      <c r="PYL73" s="1063"/>
      <c r="PYM73" s="1063"/>
      <c r="PYN73" s="1063"/>
      <c r="PYO73" s="1063"/>
      <c r="PYP73" s="527"/>
      <c r="PYQ73" s="1062"/>
      <c r="PYR73" s="1063"/>
      <c r="PYS73" s="1063"/>
      <c r="PYT73" s="1063"/>
      <c r="PYU73" s="1063"/>
      <c r="PYV73" s="1063"/>
      <c r="PYW73" s="527"/>
      <c r="PYX73" s="1062"/>
      <c r="PYY73" s="1063"/>
      <c r="PYZ73" s="1063"/>
      <c r="PZA73" s="1063"/>
      <c r="PZB73" s="1063"/>
      <c r="PZC73" s="1063"/>
      <c r="PZD73" s="527"/>
      <c r="PZE73" s="1062"/>
      <c r="PZF73" s="1063"/>
      <c r="PZG73" s="1063"/>
      <c r="PZH73" s="1063"/>
      <c r="PZI73" s="1063"/>
      <c r="PZJ73" s="1063"/>
      <c r="PZK73" s="527"/>
      <c r="PZL73" s="1062"/>
      <c r="PZM73" s="1063"/>
      <c r="PZN73" s="1063"/>
      <c r="PZO73" s="1063"/>
      <c r="PZP73" s="1063"/>
      <c r="PZQ73" s="1063"/>
      <c r="PZR73" s="527"/>
      <c r="PZS73" s="1062"/>
      <c r="PZT73" s="1063"/>
      <c r="PZU73" s="1063"/>
      <c r="PZV73" s="1063"/>
      <c r="PZW73" s="1063"/>
      <c r="PZX73" s="1063"/>
      <c r="PZY73" s="527"/>
      <c r="PZZ73" s="1062"/>
      <c r="QAA73" s="1063"/>
      <c r="QAB73" s="1063"/>
      <c r="QAC73" s="1063"/>
      <c r="QAD73" s="1063"/>
      <c r="QAE73" s="1063"/>
      <c r="QAF73" s="527"/>
      <c r="QAG73" s="1062"/>
      <c r="QAH73" s="1063"/>
      <c r="QAI73" s="1063"/>
      <c r="QAJ73" s="1063"/>
      <c r="QAK73" s="1063"/>
      <c r="QAL73" s="1063"/>
      <c r="QAM73" s="527"/>
      <c r="QAN73" s="1062"/>
      <c r="QAO73" s="1063"/>
      <c r="QAP73" s="1063"/>
      <c r="QAQ73" s="1063"/>
      <c r="QAR73" s="1063"/>
      <c r="QAS73" s="1063"/>
      <c r="QAT73" s="527"/>
      <c r="QAU73" s="1062"/>
      <c r="QAV73" s="1063"/>
      <c r="QAW73" s="1063"/>
      <c r="QAX73" s="1063"/>
      <c r="QAY73" s="1063"/>
      <c r="QAZ73" s="1063"/>
      <c r="QBA73" s="527"/>
      <c r="QBB73" s="1062"/>
      <c r="QBC73" s="1063"/>
      <c r="QBD73" s="1063"/>
      <c r="QBE73" s="1063"/>
      <c r="QBF73" s="1063"/>
      <c r="QBG73" s="1063"/>
      <c r="QBH73" s="527"/>
      <c r="QBI73" s="1062"/>
      <c r="QBJ73" s="1063"/>
      <c r="QBK73" s="1063"/>
      <c r="QBL73" s="1063"/>
      <c r="QBM73" s="1063"/>
      <c r="QBN73" s="1063"/>
      <c r="QBO73" s="527"/>
      <c r="QBP73" s="1062"/>
      <c r="QBQ73" s="1063"/>
      <c r="QBR73" s="1063"/>
      <c r="QBS73" s="1063"/>
      <c r="QBT73" s="1063"/>
      <c r="QBU73" s="1063"/>
      <c r="QBV73" s="527"/>
      <c r="QBW73" s="1062"/>
      <c r="QBX73" s="1063"/>
      <c r="QBY73" s="1063"/>
      <c r="QBZ73" s="1063"/>
      <c r="QCA73" s="1063"/>
      <c r="QCB73" s="1063"/>
      <c r="QCC73" s="527"/>
      <c r="QCD73" s="1062"/>
      <c r="QCE73" s="1063"/>
      <c r="QCF73" s="1063"/>
      <c r="QCG73" s="1063"/>
      <c r="QCH73" s="1063"/>
      <c r="QCI73" s="1063"/>
      <c r="QCJ73" s="527"/>
      <c r="QCK73" s="1062"/>
      <c r="QCL73" s="1063"/>
      <c r="QCM73" s="1063"/>
      <c r="QCN73" s="1063"/>
      <c r="QCO73" s="1063"/>
      <c r="QCP73" s="1063"/>
      <c r="QCQ73" s="527"/>
      <c r="QCR73" s="1062"/>
      <c r="QCS73" s="1063"/>
      <c r="QCT73" s="1063"/>
      <c r="QCU73" s="1063"/>
      <c r="QCV73" s="1063"/>
      <c r="QCW73" s="1063"/>
      <c r="QCX73" s="527"/>
      <c r="QCY73" s="1062"/>
      <c r="QCZ73" s="1063"/>
      <c r="QDA73" s="1063"/>
      <c r="QDB73" s="1063"/>
      <c r="QDC73" s="1063"/>
      <c r="QDD73" s="1063"/>
      <c r="QDE73" s="527"/>
      <c r="QDF73" s="1062"/>
      <c r="QDG73" s="1063"/>
      <c r="QDH73" s="1063"/>
      <c r="QDI73" s="1063"/>
      <c r="QDJ73" s="1063"/>
      <c r="QDK73" s="1063"/>
      <c r="QDL73" s="527"/>
      <c r="QDM73" s="1062"/>
      <c r="QDN73" s="1063"/>
      <c r="QDO73" s="1063"/>
      <c r="QDP73" s="1063"/>
      <c r="QDQ73" s="1063"/>
      <c r="QDR73" s="1063"/>
      <c r="QDS73" s="527"/>
      <c r="QDT73" s="1062"/>
      <c r="QDU73" s="1063"/>
      <c r="QDV73" s="1063"/>
      <c r="QDW73" s="1063"/>
      <c r="QDX73" s="1063"/>
      <c r="QDY73" s="1063"/>
      <c r="QDZ73" s="527"/>
      <c r="QEA73" s="1062"/>
      <c r="QEB73" s="1063"/>
      <c r="QEC73" s="1063"/>
      <c r="QED73" s="1063"/>
      <c r="QEE73" s="1063"/>
      <c r="QEF73" s="1063"/>
      <c r="QEG73" s="527"/>
      <c r="QEH73" s="1062"/>
      <c r="QEI73" s="1063"/>
      <c r="QEJ73" s="1063"/>
      <c r="QEK73" s="1063"/>
      <c r="QEL73" s="1063"/>
      <c r="QEM73" s="1063"/>
      <c r="QEN73" s="527"/>
      <c r="QEO73" s="1062"/>
      <c r="QEP73" s="1063"/>
      <c r="QEQ73" s="1063"/>
      <c r="QER73" s="1063"/>
      <c r="QES73" s="1063"/>
      <c r="QET73" s="1063"/>
      <c r="QEU73" s="527"/>
      <c r="QEV73" s="1062"/>
      <c r="QEW73" s="1063"/>
      <c r="QEX73" s="1063"/>
      <c r="QEY73" s="1063"/>
      <c r="QEZ73" s="1063"/>
      <c r="QFA73" s="1063"/>
      <c r="QFB73" s="527"/>
      <c r="QFC73" s="1062"/>
      <c r="QFD73" s="1063"/>
      <c r="QFE73" s="1063"/>
      <c r="QFF73" s="1063"/>
      <c r="QFG73" s="1063"/>
      <c r="QFH73" s="1063"/>
      <c r="QFI73" s="527"/>
      <c r="QFJ73" s="1062"/>
      <c r="QFK73" s="1063"/>
      <c r="QFL73" s="1063"/>
      <c r="QFM73" s="1063"/>
      <c r="QFN73" s="1063"/>
      <c r="QFO73" s="1063"/>
      <c r="QFP73" s="527"/>
      <c r="QFQ73" s="1062"/>
      <c r="QFR73" s="1063"/>
      <c r="QFS73" s="1063"/>
      <c r="QFT73" s="1063"/>
      <c r="QFU73" s="1063"/>
      <c r="QFV73" s="1063"/>
      <c r="QFW73" s="527"/>
      <c r="QFX73" s="1062"/>
      <c r="QFY73" s="1063"/>
      <c r="QFZ73" s="1063"/>
      <c r="QGA73" s="1063"/>
      <c r="QGB73" s="1063"/>
      <c r="QGC73" s="1063"/>
      <c r="QGD73" s="527"/>
      <c r="QGE73" s="1062"/>
      <c r="QGF73" s="1063"/>
      <c r="QGG73" s="1063"/>
      <c r="QGH73" s="1063"/>
      <c r="QGI73" s="1063"/>
      <c r="QGJ73" s="1063"/>
      <c r="QGK73" s="527"/>
      <c r="QGL73" s="1062"/>
      <c r="QGM73" s="1063"/>
      <c r="QGN73" s="1063"/>
      <c r="QGO73" s="1063"/>
      <c r="QGP73" s="1063"/>
      <c r="QGQ73" s="1063"/>
      <c r="QGR73" s="527"/>
      <c r="QGS73" s="1062"/>
      <c r="QGT73" s="1063"/>
      <c r="QGU73" s="1063"/>
      <c r="QGV73" s="1063"/>
      <c r="QGW73" s="1063"/>
      <c r="QGX73" s="1063"/>
      <c r="QGY73" s="527"/>
      <c r="QGZ73" s="1062"/>
      <c r="QHA73" s="1063"/>
      <c r="QHB73" s="1063"/>
      <c r="QHC73" s="1063"/>
      <c r="QHD73" s="1063"/>
      <c r="QHE73" s="1063"/>
      <c r="QHF73" s="527"/>
      <c r="QHG73" s="1062"/>
      <c r="QHH73" s="1063"/>
      <c r="QHI73" s="1063"/>
      <c r="QHJ73" s="1063"/>
      <c r="QHK73" s="1063"/>
      <c r="QHL73" s="1063"/>
      <c r="QHM73" s="527"/>
      <c r="QHN73" s="1062"/>
      <c r="QHO73" s="1063"/>
      <c r="QHP73" s="1063"/>
      <c r="QHQ73" s="1063"/>
      <c r="QHR73" s="1063"/>
      <c r="QHS73" s="1063"/>
      <c r="QHT73" s="527"/>
      <c r="QHU73" s="1062"/>
      <c r="QHV73" s="1063"/>
      <c r="QHW73" s="1063"/>
      <c r="QHX73" s="1063"/>
      <c r="QHY73" s="1063"/>
      <c r="QHZ73" s="1063"/>
      <c r="QIA73" s="527"/>
      <c r="QIB73" s="1062"/>
      <c r="QIC73" s="1063"/>
      <c r="QID73" s="1063"/>
      <c r="QIE73" s="1063"/>
      <c r="QIF73" s="1063"/>
      <c r="QIG73" s="1063"/>
      <c r="QIH73" s="527"/>
      <c r="QII73" s="1062"/>
      <c r="QIJ73" s="1063"/>
      <c r="QIK73" s="1063"/>
      <c r="QIL73" s="1063"/>
      <c r="QIM73" s="1063"/>
      <c r="QIN73" s="1063"/>
      <c r="QIO73" s="527"/>
      <c r="QIP73" s="1062"/>
      <c r="QIQ73" s="1063"/>
      <c r="QIR73" s="1063"/>
      <c r="QIS73" s="1063"/>
      <c r="QIT73" s="1063"/>
      <c r="QIU73" s="1063"/>
      <c r="QIV73" s="527"/>
      <c r="QIW73" s="1062"/>
      <c r="QIX73" s="1063"/>
      <c r="QIY73" s="1063"/>
      <c r="QIZ73" s="1063"/>
      <c r="QJA73" s="1063"/>
      <c r="QJB73" s="1063"/>
      <c r="QJC73" s="527"/>
      <c r="QJD73" s="1062"/>
      <c r="QJE73" s="1063"/>
      <c r="QJF73" s="1063"/>
      <c r="QJG73" s="1063"/>
      <c r="QJH73" s="1063"/>
      <c r="QJI73" s="1063"/>
      <c r="QJJ73" s="527"/>
      <c r="QJK73" s="1062"/>
      <c r="QJL73" s="1063"/>
      <c r="QJM73" s="1063"/>
      <c r="QJN73" s="1063"/>
      <c r="QJO73" s="1063"/>
      <c r="QJP73" s="1063"/>
      <c r="QJQ73" s="527"/>
      <c r="QJR73" s="1062"/>
      <c r="QJS73" s="1063"/>
      <c r="QJT73" s="1063"/>
      <c r="QJU73" s="1063"/>
      <c r="QJV73" s="1063"/>
      <c r="QJW73" s="1063"/>
      <c r="QJX73" s="527"/>
      <c r="QJY73" s="1062"/>
      <c r="QJZ73" s="1063"/>
      <c r="QKA73" s="1063"/>
      <c r="QKB73" s="1063"/>
      <c r="QKC73" s="1063"/>
      <c r="QKD73" s="1063"/>
      <c r="QKE73" s="527"/>
      <c r="QKF73" s="1062"/>
      <c r="QKG73" s="1063"/>
      <c r="QKH73" s="1063"/>
      <c r="QKI73" s="1063"/>
      <c r="QKJ73" s="1063"/>
      <c r="QKK73" s="1063"/>
      <c r="QKL73" s="527"/>
      <c r="QKM73" s="1062"/>
      <c r="QKN73" s="1063"/>
      <c r="QKO73" s="1063"/>
      <c r="QKP73" s="1063"/>
      <c r="QKQ73" s="1063"/>
      <c r="QKR73" s="1063"/>
      <c r="QKS73" s="527"/>
      <c r="QKT73" s="1062"/>
      <c r="QKU73" s="1063"/>
      <c r="QKV73" s="1063"/>
      <c r="QKW73" s="1063"/>
      <c r="QKX73" s="1063"/>
      <c r="QKY73" s="1063"/>
      <c r="QKZ73" s="527"/>
      <c r="QLA73" s="1062"/>
      <c r="QLB73" s="1063"/>
      <c r="QLC73" s="1063"/>
      <c r="QLD73" s="1063"/>
      <c r="QLE73" s="1063"/>
      <c r="QLF73" s="1063"/>
      <c r="QLG73" s="527"/>
      <c r="QLH73" s="1062"/>
      <c r="QLI73" s="1063"/>
      <c r="QLJ73" s="1063"/>
      <c r="QLK73" s="1063"/>
      <c r="QLL73" s="1063"/>
      <c r="QLM73" s="1063"/>
      <c r="QLN73" s="527"/>
      <c r="QLO73" s="1062"/>
      <c r="QLP73" s="1063"/>
      <c r="QLQ73" s="1063"/>
      <c r="QLR73" s="1063"/>
      <c r="QLS73" s="1063"/>
      <c r="QLT73" s="1063"/>
      <c r="QLU73" s="527"/>
      <c r="QLV73" s="1062"/>
      <c r="QLW73" s="1063"/>
      <c r="QLX73" s="1063"/>
      <c r="QLY73" s="1063"/>
      <c r="QLZ73" s="1063"/>
      <c r="QMA73" s="1063"/>
      <c r="QMB73" s="527"/>
      <c r="QMC73" s="1062"/>
      <c r="QMD73" s="1063"/>
      <c r="QME73" s="1063"/>
      <c r="QMF73" s="1063"/>
      <c r="QMG73" s="1063"/>
      <c r="QMH73" s="1063"/>
      <c r="QMI73" s="527"/>
      <c r="QMJ73" s="1062"/>
      <c r="QMK73" s="1063"/>
      <c r="QML73" s="1063"/>
      <c r="QMM73" s="1063"/>
      <c r="QMN73" s="1063"/>
      <c r="QMO73" s="1063"/>
      <c r="QMP73" s="527"/>
      <c r="QMQ73" s="1062"/>
      <c r="QMR73" s="1063"/>
      <c r="QMS73" s="1063"/>
      <c r="QMT73" s="1063"/>
      <c r="QMU73" s="1063"/>
      <c r="QMV73" s="1063"/>
      <c r="QMW73" s="527"/>
      <c r="QMX73" s="1062"/>
      <c r="QMY73" s="1063"/>
      <c r="QMZ73" s="1063"/>
      <c r="QNA73" s="1063"/>
      <c r="QNB73" s="1063"/>
      <c r="QNC73" s="1063"/>
      <c r="QND73" s="527"/>
      <c r="QNE73" s="1062"/>
      <c r="QNF73" s="1063"/>
      <c r="QNG73" s="1063"/>
      <c r="QNH73" s="1063"/>
      <c r="QNI73" s="1063"/>
      <c r="QNJ73" s="1063"/>
      <c r="QNK73" s="527"/>
      <c r="QNL73" s="1062"/>
      <c r="QNM73" s="1063"/>
      <c r="QNN73" s="1063"/>
      <c r="QNO73" s="1063"/>
      <c r="QNP73" s="1063"/>
      <c r="QNQ73" s="1063"/>
      <c r="QNR73" s="527"/>
      <c r="QNS73" s="1062"/>
      <c r="QNT73" s="1063"/>
      <c r="QNU73" s="1063"/>
      <c r="QNV73" s="1063"/>
      <c r="QNW73" s="1063"/>
      <c r="QNX73" s="1063"/>
      <c r="QNY73" s="527"/>
      <c r="QNZ73" s="1062"/>
      <c r="QOA73" s="1063"/>
      <c r="QOB73" s="1063"/>
      <c r="QOC73" s="1063"/>
      <c r="QOD73" s="1063"/>
      <c r="QOE73" s="1063"/>
      <c r="QOF73" s="527"/>
      <c r="QOG73" s="1062"/>
      <c r="QOH73" s="1063"/>
      <c r="QOI73" s="1063"/>
      <c r="QOJ73" s="1063"/>
      <c r="QOK73" s="1063"/>
      <c r="QOL73" s="1063"/>
      <c r="QOM73" s="527"/>
      <c r="QON73" s="1062"/>
      <c r="QOO73" s="1063"/>
      <c r="QOP73" s="1063"/>
      <c r="QOQ73" s="1063"/>
      <c r="QOR73" s="1063"/>
      <c r="QOS73" s="1063"/>
      <c r="QOT73" s="527"/>
      <c r="QOU73" s="1062"/>
      <c r="QOV73" s="1063"/>
      <c r="QOW73" s="1063"/>
      <c r="QOX73" s="1063"/>
      <c r="QOY73" s="1063"/>
      <c r="QOZ73" s="1063"/>
      <c r="QPA73" s="527"/>
      <c r="QPB73" s="1062"/>
      <c r="QPC73" s="1063"/>
      <c r="QPD73" s="1063"/>
      <c r="QPE73" s="1063"/>
      <c r="QPF73" s="1063"/>
      <c r="QPG73" s="1063"/>
      <c r="QPH73" s="527"/>
      <c r="QPI73" s="1062"/>
      <c r="QPJ73" s="1063"/>
      <c r="QPK73" s="1063"/>
      <c r="QPL73" s="1063"/>
      <c r="QPM73" s="1063"/>
      <c r="QPN73" s="1063"/>
      <c r="QPO73" s="527"/>
      <c r="QPP73" s="1062"/>
      <c r="QPQ73" s="1063"/>
      <c r="QPR73" s="1063"/>
      <c r="QPS73" s="1063"/>
      <c r="QPT73" s="1063"/>
      <c r="QPU73" s="1063"/>
      <c r="QPV73" s="527"/>
      <c r="QPW73" s="1062"/>
      <c r="QPX73" s="1063"/>
      <c r="QPY73" s="1063"/>
      <c r="QPZ73" s="1063"/>
      <c r="QQA73" s="1063"/>
      <c r="QQB73" s="1063"/>
      <c r="QQC73" s="527"/>
      <c r="QQD73" s="1062"/>
      <c r="QQE73" s="1063"/>
      <c r="QQF73" s="1063"/>
      <c r="QQG73" s="1063"/>
      <c r="QQH73" s="1063"/>
      <c r="QQI73" s="1063"/>
      <c r="QQJ73" s="527"/>
      <c r="QQK73" s="1062"/>
      <c r="QQL73" s="1063"/>
      <c r="QQM73" s="1063"/>
      <c r="QQN73" s="1063"/>
      <c r="QQO73" s="1063"/>
      <c r="QQP73" s="1063"/>
      <c r="QQQ73" s="527"/>
      <c r="QQR73" s="1062"/>
      <c r="QQS73" s="1063"/>
      <c r="QQT73" s="1063"/>
      <c r="QQU73" s="1063"/>
      <c r="QQV73" s="1063"/>
      <c r="QQW73" s="1063"/>
      <c r="QQX73" s="527"/>
      <c r="QQY73" s="1062"/>
      <c r="QQZ73" s="1063"/>
      <c r="QRA73" s="1063"/>
      <c r="QRB73" s="1063"/>
      <c r="QRC73" s="1063"/>
      <c r="QRD73" s="1063"/>
      <c r="QRE73" s="527"/>
      <c r="QRF73" s="1062"/>
      <c r="QRG73" s="1063"/>
      <c r="QRH73" s="1063"/>
      <c r="QRI73" s="1063"/>
      <c r="QRJ73" s="1063"/>
      <c r="QRK73" s="1063"/>
      <c r="QRL73" s="527"/>
      <c r="QRM73" s="1062"/>
      <c r="QRN73" s="1063"/>
      <c r="QRO73" s="1063"/>
      <c r="QRP73" s="1063"/>
      <c r="QRQ73" s="1063"/>
      <c r="QRR73" s="1063"/>
      <c r="QRS73" s="527"/>
      <c r="QRT73" s="1062"/>
      <c r="QRU73" s="1063"/>
      <c r="QRV73" s="1063"/>
      <c r="QRW73" s="1063"/>
      <c r="QRX73" s="1063"/>
      <c r="QRY73" s="1063"/>
      <c r="QRZ73" s="527"/>
      <c r="QSA73" s="1062"/>
      <c r="QSB73" s="1063"/>
      <c r="QSC73" s="1063"/>
      <c r="QSD73" s="1063"/>
      <c r="QSE73" s="1063"/>
      <c r="QSF73" s="1063"/>
      <c r="QSG73" s="527"/>
      <c r="QSH73" s="1062"/>
      <c r="QSI73" s="1063"/>
      <c r="QSJ73" s="1063"/>
      <c r="QSK73" s="1063"/>
      <c r="QSL73" s="1063"/>
      <c r="QSM73" s="1063"/>
      <c r="QSN73" s="527"/>
      <c r="QSO73" s="1062"/>
      <c r="QSP73" s="1063"/>
      <c r="QSQ73" s="1063"/>
      <c r="QSR73" s="1063"/>
      <c r="QSS73" s="1063"/>
      <c r="QST73" s="1063"/>
      <c r="QSU73" s="527"/>
      <c r="QSV73" s="1062"/>
      <c r="QSW73" s="1063"/>
      <c r="QSX73" s="1063"/>
      <c r="QSY73" s="1063"/>
      <c r="QSZ73" s="1063"/>
      <c r="QTA73" s="1063"/>
      <c r="QTB73" s="527"/>
      <c r="QTC73" s="1062"/>
      <c r="QTD73" s="1063"/>
      <c r="QTE73" s="1063"/>
      <c r="QTF73" s="1063"/>
      <c r="QTG73" s="1063"/>
      <c r="QTH73" s="1063"/>
      <c r="QTI73" s="527"/>
      <c r="QTJ73" s="1062"/>
      <c r="QTK73" s="1063"/>
      <c r="QTL73" s="1063"/>
      <c r="QTM73" s="1063"/>
      <c r="QTN73" s="1063"/>
      <c r="QTO73" s="1063"/>
      <c r="QTP73" s="527"/>
      <c r="QTQ73" s="1062"/>
      <c r="QTR73" s="1063"/>
      <c r="QTS73" s="1063"/>
      <c r="QTT73" s="1063"/>
      <c r="QTU73" s="1063"/>
      <c r="QTV73" s="1063"/>
      <c r="QTW73" s="527"/>
      <c r="QTX73" s="1062"/>
      <c r="QTY73" s="1063"/>
      <c r="QTZ73" s="1063"/>
      <c r="QUA73" s="1063"/>
      <c r="QUB73" s="1063"/>
      <c r="QUC73" s="1063"/>
      <c r="QUD73" s="527"/>
      <c r="QUE73" s="1062"/>
      <c r="QUF73" s="1063"/>
      <c r="QUG73" s="1063"/>
      <c r="QUH73" s="1063"/>
      <c r="QUI73" s="1063"/>
      <c r="QUJ73" s="1063"/>
      <c r="QUK73" s="527"/>
      <c r="QUL73" s="1062"/>
      <c r="QUM73" s="1063"/>
      <c r="QUN73" s="1063"/>
      <c r="QUO73" s="1063"/>
      <c r="QUP73" s="1063"/>
      <c r="QUQ73" s="1063"/>
      <c r="QUR73" s="527"/>
      <c r="QUS73" s="1062"/>
      <c r="QUT73" s="1063"/>
      <c r="QUU73" s="1063"/>
      <c r="QUV73" s="1063"/>
      <c r="QUW73" s="1063"/>
      <c r="QUX73" s="1063"/>
      <c r="QUY73" s="527"/>
      <c r="QUZ73" s="1062"/>
      <c r="QVA73" s="1063"/>
      <c r="QVB73" s="1063"/>
      <c r="QVC73" s="1063"/>
      <c r="QVD73" s="1063"/>
      <c r="QVE73" s="1063"/>
      <c r="QVF73" s="527"/>
      <c r="QVG73" s="1062"/>
      <c r="QVH73" s="1063"/>
      <c r="QVI73" s="1063"/>
      <c r="QVJ73" s="1063"/>
      <c r="QVK73" s="1063"/>
      <c r="QVL73" s="1063"/>
      <c r="QVM73" s="527"/>
      <c r="QVN73" s="1062"/>
      <c r="QVO73" s="1063"/>
      <c r="QVP73" s="1063"/>
      <c r="QVQ73" s="1063"/>
      <c r="QVR73" s="1063"/>
      <c r="QVS73" s="1063"/>
      <c r="QVT73" s="527"/>
      <c r="QVU73" s="1062"/>
      <c r="QVV73" s="1063"/>
      <c r="QVW73" s="1063"/>
      <c r="QVX73" s="1063"/>
      <c r="QVY73" s="1063"/>
      <c r="QVZ73" s="1063"/>
      <c r="QWA73" s="527"/>
      <c r="QWB73" s="1062"/>
      <c r="QWC73" s="1063"/>
      <c r="QWD73" s="1063"/>
      <c r="QWE73" s="1063"/>
      <c r="QWF73" s="1063"/>
      <c r="QWG73" s="1063"/>
      <c r="QWH73" s="527"/>
      <c r="QWI73" s="1062"/>
      <c r="QWJ73" s="1063"/>
      <c r="QWK73" s="1063"/>
      <c r="QWL73" s="1063"/>
      <c r="QWM73" s="1063"/>
      <c r="QWN73" s="1063"/>
      <c r="QWO73" s="527"/>
      <c r="QWP73" s="1062"/>
      <c r="QWQ73" s="1063"/>
      <c r="QWR73" s="1063"/>
      <c r="QWS73" s="1063"/>
      <c r="QWT73" s="1063"/>
      <c r="QWU73" s="1063"/>
      <c r="QWV73" s="527"/>
      <c r="QWW73" s="1062"/>
      <c r="QWX73" s="1063"/>
      <c r="QWY73" s="1063"/>
      <c r="QWZ73" s="1063"/>
      <c r="QXA73" s="1063"/>
      <c r="QXB73" s="1063"/>
      <c r="QXC73" s="527"/>
      <c r="QXD73" s="1062"/>
      <c r="QXE73" s="1063"/>
      <c r="QXF73" s="1063"/>
      <c r="QXG73" s="1063"/>
      <c r="QXH73" s="1063"/>
      <c r="QXI73" s="1063"/>
      <c r="QXJ73" s="527"/>
      <c r="QXK73" s="1062"/>
      <c r="QXL73" s="1063"/>
      <c r="QXM73" s="1063"/>
      <c r="QXN73" s="1063"/>
      <c r="QXO73" s="1063"/>
      <c r="QXP73" s="1063"/>
      <c r="QXQ73" s="527"/>
      <c r="QXR73" s="1062"/>
      <c r="QXS73" s="1063"/>
      <c r="QXT73" s="1063"/>
      <c r="QXU73" s="1063"/>
      <c r="QXV73" s="1063"/>
      <c r="QXW73" s="1063"/>
      <c r="QXX73" s="527"/>
      <c r="QXY73" s="1062"/>
      <c r="QXZ73" s="1063"/>
      <c r="QYA73" s="1063"/>
      <c r="QYB73" s="1063"/>
      <c r="QYC73" s="1063"/>
      <c r="QYD73" s="1063"/>
      <c r="QYE73" s="527"/>
      <c r="QYF73" s="1062"/>
      <c r="QYG73" s="1063"/>
      <c r="QYH73" s="1063"/>
      <c r="QYI73" s="1063"/>
      <c r="QYJ73" s="1063"/>
      <c r="QYK73" s="1063"/>
      <c r="QYL73" s="527"/>
      <c r="QYM73" s="1062"/>
      <c r="QYN73" s="1063"/>
      <c r="QYO73" s="1063"/>
      <c r="QYP73" s="1063"/>
      <c r="QYQ73" s="1063"/>
      <c r="QYR73" s="1063"/>
      <c r="QYS73" s="527"/>
      <c r="QYT73" s="1062"/>
      <c r="QYU73" s="1063"/>
      <c r="QYV73" s="1063"/>
      <c r="QYW73" s="1063"/>
      <c r="QYX73" s="1063"/>
      <c r="QYY73" s="1063"/>
      <c r="QYZ73" s="527"/>
      <c r="QZA73" s="1062"/>
      <c r="QZB73" s="1063"/>
      <c r="QZC73" s="1063"/>
      <c r="QZD73" s="1063"/>
      <c r="QZE73" s="1063"/>
      <c r="QZF73" s="1063"/>
      <c r="QZG73" s="527"/>
      <c r="QZH73" s="1062"/>
      <c r="QZI73" s="1063"/>
      <c r="QZJ73" s="1063"/>
      <c r="QZK73" s="1063"/>
      <c r="QZL73" s="1063"/>
      <c r="QZM73" s="1063"/>
      <c r="QZN73" s="527"/>
      <c r="QZO73" s="1062"/>
      <c r="QZP73" s="1063"/>
      <c r="QZQ73" s="1063"/>
      <c r="QZR73" s="1063"/>
      <c r="QZS73" s="1063"/>
      <c r="QZT73" s="1063"/>
      <c r="QZU73" s="527"/>
      <c r="QZV73" s="1062"/>
      <c r="QZW73" s="1063"/>
      <c r="QZX73" s="1063"/>
      <c r="QZY73" s="1063"/>
      <c r="QZZ73" s="1063"/>
      <c r="RAA73" s="1063"/>
      <c r="RAB73" s="527"/>
      <c r="RAC73" s="1062"/>
      <c r="RAD73" s="1063"/>
      <c r="RAE73" s="1063"/>
      <c r="RAF73" s="1063"/>
      <c r="RAG73" s="1063"/>
      <c r="RAH73" s="1063"/>
      <c r="RAI73" s="527"/>
      <c r="RAJ73" s="1062"/>
      <c r="RAK73" s="1063"/>
      <c r="RAL73" s="1063"/>
      <c r="RAM73" s="1063"/>
      <c r="RAN73" s="1063"/>
      <c r="RAO73" s="1063"/>
      <c r="RAP73" s="527"/>
      <c r="RAQ73" s="1062"/>
      <c r="RAR73" s="1063"/>
      <c r="RAS73" s="1063"/>
      <c r="RAT73" s="1063"/>
      <c r="RAU73" s="1063"/>
      <c r="RAV73" s="1063"/>
      <c r="RAW73" s="527"/>
      <c r="RAX73" s="1062"/>
      <c r="RAY73" s="1063"/>
      <c r="RAZ73" s="1063"/>
      <c r="RBA73" s="1063"/>
      <c r="RBB73" s="1063"/>
      <c r="RBC73" s="1063"/>
      <c r="RBD73" s="527"/>
      <c r="RBE73" s="1062"/>
      <c r="RBF73" s="1063"/>
      <c r="RBG73" s="1063"/>
      <c r="RBH73" s="1063"/>
      <c r="RBI73" s="1063"/>
      <c r="RBJ73" s="1063"/>
      <c r="RBK73" s="527"/>
      <c r="RBL73" s="1062"/>
      <c r="RBM73" s="1063"/>
      <c r="RBN73" s="1063"/>
      <c r="RBO73" s="1063"/>
      <c r="RBP73" s="1063"/>
      <c r="RBQ73" s="1063"/>
      <c r="RBR73" s="527"/>
      <c r="RBS73" s="1062"/>
      <c r="RBT73" s="1063"/>
      <c r="RBU73" s="1063"/>
      <c r="RBV73" s="1063"/>
      <c r="RBW73" s="1063"/>
      <c r="RBX73" s="1063"/>
      <c r="RBY73" s="527"/>
      <c r="RBZ73" s="1062"/>
      <c r="RCA73" s="1063"/>
      <c r="RCB73" s="1063"/>
      <c r="RCC73" s="1063"/>
      <c r="RCD73" s="1063"/>
      <c r="RCE73" s="1063"/>
      <c r="RCF73" s="527"/>
      <c r="RCG73" s="1062"/>
      <c r="RCH73" s="1063"/>
      <c r="RCI73" s="1063"/>
      <c r="RCJ73" s="1063"/>
      <c r="RCK73" s="1063"/>
      <c r="RCL73" s="1063"/>
      <c r="RCM73" s="527"/>
      <c r="RCN73" s="1062"/>
      <c r="RCO73" s="1063"/>
      <c r="RCP73" s="1063"/>
      <c r="RCQ73" s="1063"/>
      <c r="RCR73" s="1063"/>
      <c r="RCS73" s="1063"/>
      <c r="RCT73" s="527"/>
      <c r="RCU73" s="1062"/>
      <c r="RCV73" s="1063"/>
      <c r="RCW73" s="1063"/>
      <c r="RCX73" s="1063"/>
      <c r="RCY73" s="1063"/>
      <c r="RCZ73" s="1063"/>
      <c r="RDA73" s="527"/>
      <c r="RDB73" s="1062"/>
      <c r="RDC73" s="1063"/>
      <c r="RDD73" s="1063"/>
      <c r="RDE73" s="1063"/>
      <c r="RDF73" s="1063"/>
      <c r="RDG73" s="1063"/>
      <c r="RDH73" s="527"/>
      <c r="RDI73" s="1062"/>
      <c r="RDJ73" s="1063"/>
      <c r="RDK73" s="1063"/>
      <c r="RDL73" s="1063"/>
      <c r="RDM73" s="1063"/>
      <c r="RDN73" s="1063"/>
      <c r="RDO73" s="527"/>
      <c r="RDP73" s="1062"/>
      <c r="RDQ73" s="1063"/>
      <c r="RDR73" s="1063"/>
      <c r="RDS73" s="1063"/>
      <c r="RDT73" s="1063"/>
      <c r="RDU73" s="1063"/>
      <c r="RDV73" s="527"/>
      <c r="RDW73" s="1062"/>
      <c r="RDX73" s="1063"/>
      <c r="RDY73" s="1063"/>
      <c r="RDZ73" s="1063"/>
      <c r="REA73" s="1063"/>
      <c r="REB73" s="1063"/>
      <c r="REC73" s="527"/>
      <c r="RED73" s="1062"/>
      <c r="REE73" s="1063"/>
      <c r="REF73" s="1063"/>
      <c r="REG73" s="1063"/>
      <c r="REH73" s="1063"/>
      <c r="REI73" s="1063"/>
      <c r="REJ73" s="527"/>
      <c r="REK73" s="1062"/>
      <c r="REL73" s="1063"/>
      <c r="REM73" s="1063"/>
      <c r="REN73" s="1063"/>
      <c r="REO73" s="1063"/>
      <c r="REP73" s="1063"/>
      <c r="REQ73" s="527"/>
      <c r="RER73" s="1062"/>
      <c r="RES73" s="1063"/>
      <c r="RET73" s="1063"/>
      <c r="REU73" s="1063"/>
      <c r="REV73" s="1063"/>
      <c r="REW73" s="1063"/>
      <c r="REX73" s="527"/>
      <c r="REY73" s="1062"/>
      <c r="REZ73" s="1063"/>
      <c r="RFA73" s="1063"/>
      <c r="RFB73" s="1063"/>
      <c r="RFC73" s="1063"/>
      <c r="RFD73" s="1063"/>
      <c r="RFE73" s="527"/>
      <c r="RFF73" s="1062"/>
      <c r="RFG73" s="1063"/>
      <c r="RFH73" s="1063"/>
      <c r="RFI73" s="1063"/>
      <c r="RFJ73" s="1063"/>
      <c r="RFK73" s="1063"/>
      <c r="RFL73" s="527"/>
      <c r="RFM73" s="1062"/>
      <c r="RFN73" s="1063"/>
      <c r="RFO73" s="1063"/>
      <c r="RFP73" s="1063"/>
      <c r="RFQ73" s="1063"/>
      <c r="RFR73" s="1063"/>
      <c r="RFS73" s="527"/>
      <c r="RFT73" s="1062"/>
      <c r="RFU73" s="1063"/>
      <c r="RFV73" s="1063"/>
      <c r="RFW73" s="1063"/>
      <c r="RFX73" s="1063"/>
      <c r="RFY73" s="1063"/>
      <c r="RFZ73" s="527"/>
      <c r="RGA73" s="1062"/>
      <c r="RGB73" s="1063"/>
      <c r="RGC73" s="1063"/>
      <c r="RGD73" s="1063"/>
      <c r="RGE73" s="1063"/>
      <c r="RGF73" s="1063"/>
      <c r="RGG73" s="527"/>
      <c r="RGH73" s="1062"/>
      <c r="RGI73" s="1063"/>
      <c r="RGJ73" s="1063"/>
      <c r="RGK73" s="1063"/>
      <c r="RGL73" s="1063"/>
      <c r="RGM73" s="1063"/>
      <c r="RGN73" s="527"/>
      <c r="RGO73" s="1062"/>
      <c r="RGP73" s="1063"/>
      <c r="RGQ73" s="1063"/>
      <c r="RGR73" s="1063"/>
      <c r="RGS73" s="1063"/>
      <c r="RGT73" s="1063"/>
      <c r="RGU73" s="527"/>
      <c r="RGV73" s="1062"/>
      <c r="RGW73" s="1063"/>
      <c r="RGX73" s="1063"/>
      <c r="RGY73" s="1063"/>
      <c r="RGZ73" s="1063"/>
      <c r="RHA73" s="1063"/>
      <c r="RHB73" s="527"/>
      <c r="RHC73" s="1062"/>
      <c r="RHD73" s="1063"/>
      <c r="RHE73" s="1063"/>
      <c r="RHF73" s="1063"/>
      <c r="RHG73" s="1063"/>
      <c r="RHH73" s="1063"/>
      <c r="RHI73" s="527"/>
      <c r="RHJ73" s="1062"/>
      <c r="RHK73" s="1063"/>
      <c r="RHL73" s="1063"/>
      <c r="RHM73" s="1063"/>
      <c r="RHN73" s="1063"/>
      <c r="RHO73" s="1063"/>
      <c r="RHP73" s="527"/>
      <c r="RHQ73" s="1062"/>
      <c r="RHR73" s="1063"/>
      <c r="RHS73" s="1063"/>
      <c r="RHT73" s="1063"/>
      <c r="RHU73" s="1063"/>
      <c r="RHV73" s="1063"/>
      <c r="RHW73" s="527"/>
      <c r="RHX73" s="1062"/>
      <c r="RHY73" s="1063"/>
      <c r="RHZ73" s="1063"/>
      <c r="RIA73" s="1063"/>
      <c r="RIB73" s="1063"/>
      <c r="RIC73" s="1063"/>
      <c r="RID73" s="527"/>
      <c r="RIE73" s="1062"/>
      <c r="RIF73" s="1063"/>
      <c r="RIG73" s="1063"/>
      <c r="RIH73" s="1063"/>
      <c r="RII73" s="1063"/>
      <c r="RIJ73" s="1063"/>
      <c r="RIK73" s="527"/>
      <c r="RIL73" s="1062"/>
      <c r="RIM73" s="1063"/>
      <c r="RIN73" s="1063"/>
      <c r="RIO73" s="1063"/>
      <c r="RIP73" s="1063"/>
      <c r="RIQ73" s="1063"/>
      <c r="RIR73" s="527"/>
      <c r="RIS73" s="1062"/>
      <c r="RIT73" s="1063"/>
      <c r="RIU73" s="1063"/>
      <c r="RIV73" s="1063"/>
      <c r="RIW73" s="1063"/>
      <c r="RIX73" s="1063"/>
      <c r="RIY73" s="527"/>
      <c r="RIZ73" s="1062"/>
      <c r="RJA73" s="1063"/>
      <c r="RJB73" s="1063"/>
      <c r="RJC73" s="1063"/>
      <c r="RJD73" s="1063"/>
      <c r="RJE73" s="1063"/>
      <c r="RJF73" s="527"/>
      <c r="RJG73" s="1062"/>
      <c r="RJH73" s="1063"/>
      <c r="RJI73" s="1063"/>
      <c r="RJJ73" s="1063"/>
      <c r="RJK73" s="1063"/>
      <c r="RJL73" s="1063"/>
      <c r="RJM73" s="527"/>
      <c r="RJN73" s="1062"/>
      <c r="RJO73" s="1063"/>
      <c r="RJP73" s="1063"/>
      <c r="RJQ73" s="1063"/>
      <c r="RJR73" s="1063"/>
      <c r="RJS73" s="1063"/>
      <c r="RJT73" s="527"/>
      <c r="RJU73" s="1062"/>
      <c r="RJV73" s="1063"/>
      <c r="RJW73" s="1063"/>
      <c r="RJX73" s="1063"/>
      <c r="RJY73" s="1063"/>
      <c r="RJZ73" s="1063"/>
      <c r="RKA73" s="527"/>
      <c r="RKB73" s="1062"/>
      <c r="RKC73" s="1063"/>
      <c r="RKD73" s="1063"/>
      <c r="RKE73" s="1063"/>
      <c r="RKF73" s="1063"/>
      <c r="RKG73" s="1063"/>
      <c r="RKH73" s="527"/>
      <c r="RKI73" s="1062"/>
      <c r="RKJ73" s="1063"/>
      <c r="RKK73" s="1063"/>
      <c r="RKL73" s="1063"/>
      <c r="RKM73" s="1063"/>
      <c r="RKN73" s="1063"/>
      <c r="RKO73" s="527"/>
      <c r="RKP73" s="1062"/>
      <c r="RKQ73" s="1063"/>
      <c r="RKR73" s="1063"/>
      <c r="RKS73" s="1063"/>
      <c r="RKT73" s="1063"/>
      <c r="RKU73" s="1063"/>
      <c r="RKV73" s="527"/>
      <c r="RKW73" s="1062"/>
      <c r="RKX73" s="1063"/>
      <c r="RKY73" s="1063"/>
      <c r="RKZ73" s="1063"/>
      <c r="RLA73" s="1063"/>
      <c r="RLB73" s="1063"/>
      <c r="RLC73" s="527"/>
      <c r="RLD73" s="1062"/>
      <c r="RLE73" s="1063"/>
      <c r="RLF73" s="1063"/>
      <c r="RLG73" s="1063"/>
      <c r="RLH73" s="1063"/>
      <c r="RLI73" s="1063"/>
      <c r="RLJ73" s="527"/>
      <c r="RLK73" s="1062"/>
      <c r="RLL73" s="1063"/>
      <c r="RLM73" s="1063"/>
      <c r="RLN73" s="1063"/>
      <c r="RLO73" s="1063"/>
      <c r="RLP73" s="1063"/>
      <c r="RLQ73" s="527"/>
      <c r="RLR73" s="1062"/>
      <c r="RLS73" s="1063"/>
      <c r="RLT73" s="1063"/>
      <c r="RLU73" s="1063"/>
      <c r="RLV73" s="1063"/>
      <c r="RLW73" s="1063"/>
      <c r="RLX73" s="527"/>
      <c r="RLY73" s="1062"/>
      <c r="RLZ73" s="1063"/>
      <c r="RMA73" s="1063"/>
      <c r="RMB73" s="1063"/>
      <c r="RMC73" s="1063"/>
      <c r="RMD73" s="1063"/>
      <c r="RME73" s="527"/>
      <c r="RMF73" s="1062"/>
      <c r="RMG73" s="1063"/>
      <c r="RMH73" s="1063"/>
      <c r="RMI73" s="1063"/>
      <c r="RMJ73" s="1063"/>
      <c r="RMK73" s="1063"/>
      <c r="RML73" s="527"/>
      <c r="RMM73" s="1062"/>
      <c r="RMN73" s="1063"/>
      <c r="RMO73" s="1063"/>
      <c r="RMP73" s="1063"/>
      <c r="RMQ73" s="1063"/>
      <c r="RMR73" s="1063"/>
      <c r="RMS73" s="527"/>
      <c r="RMT73" s="1062"/>
      <c r="RMU73" s="1063"/>
      <c r="RMV73" s="1063"/>
      <c r="RMW73" s="1063"/>
      <c r="RMX73" s="1063"/>
      <c r="RMY73" s="1063"/>
      <c r="RMZ73" s="527"/>
      <c r="RNA73" s="1062"/>
      <c r="RNB73" s="1063"/>
      <c r="RNC73" s="1063"/>
      <c r="RND73" s="1063"/>
      <c r="RNE73" s="1063"/>
      <c r="RNF73" s="1063"/>
      <c r="RNG73" s="527"/>
      <c r="RNH73" s="1062"/>
      <c r="RNI73" s="1063"/>
      <c r="RNJ73" s="1063"/>
      <c r="RNK73" s="1063"/>
      <c r="RNL73" s="1063"/>
      <c r="RNM73" s="1063"/>
      <c r="RNN73" s="527"/>
      <c r="RNO73" s="1062"/>
      <c r="RNP73" s="1063"/>
      <c r="RNQ73" s="1063"/>
      <c r="RNR73" s="1063"/>
      <c r="RNS73" s="1063"/>
      <c r="RNT73" s="1063"/>
      <c r="RNU73" s="527"/>
      <c r="RNV73" s="1062"/>
      <c r="RNW73" s="1063"/>
      <c r="RNX73" s="1063"/>
      <c r="RNY73" s="1063"/>
      <c r="RNZ73" s="1063"/>
      <c r="ROA73" s="1063"/>
      <c r="ROB73" s="527"/>
      <c r="ROC73" s="1062"/>
      <c r="ROD73" s="1063"/>
      <c r="ROE73" s="1063"/>
      <c r="ROF73" s="1063"/>
      <c r="ROG73" s="1063"/>
      <c r="ROH73" s="1063"/>
      <c r="ROI73" s="527"/>
      <c r="ROJ73" s="1062"/>
      <c r="ROK73" s="1063"/>
      <c r="ROL73" s="1063"/>
      <c r="ROM73" s="1063"/>
      <c r="RON73" s="1063"/>
      <c r="ROO73" s="1063"/>
      <c r="ROP73" s="527"/>
      <c r="ROQ73" s="1062"/>
      <c r="ROR73" s="1063"/>
      <c r="ROS73" s="1063"/>
      <c r="ROT73" s="1063"/>
      <c r="ROU73" s="1063"/>
      <c r="ROV73" s="1063"/>
      <c r="ROW73" s="527"/>
      <c r="ROX73" s="1062"/>
      <c r="ROY73" s="1063"/>
      <c r="ROZ73" s="1063"/>
      <c r="RPA73" s="1063"/>
      <c r="RPB73" s="1063"/>
      <c r="RPC73" s="1063"/>
      <c r="RPD73" s="527"/>
      <c r="RPE73" s="1062"/>
      <c r="RPF73" s="1063"/>
      <c r="RPG73" s="1063"/>
      <c r="RPH73" s="1063"/>
      <c r="RPI73" s="1063"/>
      <c r="RPJ73" s="1063"/>
      <c r="RPK73" s="527"/>
      <c r="RPL73" s="1062"/>
      <c r="RPM73" s="1063"/>
      <c r="RPN73" s="1063"/>
      <c r="RPO73" s="1063"/>
      <c r="RPP73" s="1063"/>
      <c r="RPQ73" s="1063"/>
      <c r="RPR73" s="527"/>
      <c r="RPS73" s="1062"/>
      <c r="RPT73" s="1063"/>
      <c r="RPU73" s="1063"/>
      <c r="RPV73" s="1063"/>
      <c r="RPW73" s="1063"/>
      <c r="RPX73" s="1063"/>
      <c r="RPY73" s="527"/>
      <c r="RPZ73" s="1062"/>
      <c r="RQA73" s="1063"/>
      <c r="RQB73" s="1063"/>
      <c r="RQC73" s="1063"/>
      <c r="RQD73" s="1063"/>
      <c r="RQE73" s="1063"/>
      <c r="RQF73" s="527"/>
      <c r="RQG73" s="1062"/>
      <c r="RQH73" s="1063"/>
      <c r="RQI73" s="1063"/>
      <c r="RQJ73" s="1063"/>
      <c r="RQK73" s="1063"/>
      <c r="RQL73" s="1063"/>
      <c r="RQM73" s="527"/>
      <c r="RQN73" s="1062"/>
      <c r="RQO73" s="1063"/>
      <c r="RQP73" s="1063"/>
      <c r="RQQ73" s="1063"/>
      <c r="RQR73" s="1063"/>
      <c r="RQS73" s="1063"/>
      <c r="RQT73" s="527"/>
      <c r="RQU73" s="1062"/>
      <c r="RQV73" s="1063"/>
      <c r="RQW73" s="1063"/>
      <c r="RQX73" s="1063"/>
      <c r="RQY73" s="1063"/>
      <c r="RQZ73" s="1063"/>
      <c r="RRA73" s="527"/>
      <c r="RRB73" s="1062"/>
      <c r="RRC73" s="1063"/>
      <c r="RRD73" s="1063"/>
      <c r="RRE73" s="1063"/>
      <c r="RRF73" s="1063"/>
      <c r="RRG73" s="1063"/>
      <c r="RRH73" s="527"/>
      <c r="RRI73" s="1062"/>
      <c r="RRJ73" s="1063"/>
      <c r="RRK73" s="1063"/>
      <c r="RRL73" s="1063"/>
      <c r="RRM73" s="1063"/>
      <c r="RRN73" s="1063"/>
      <c r="RRO73" s="527"/>
      <c r="RRP73" s="1062"/>
      <c r="RRQ73" s="1063"/>
      <c r="RRR73" s="1063"/>
      <c r="RRS73" s="1063"/>
      <c r="RRT73" s="1063"/>
      <c r="RRU73" s="1063"/>
      <c r="RRV73" s="527"/>
      <c r="RRW73" s="1062"/>
      <c r="RRX73" s="1063"/>
      <c r="RRY73" s="1063"/>
      <c r="RRZ73" s="1063"/>
      <c r="RSA73" s="1063"/>
      <c r="RSB73" s="1063"/>
      <c r="RSC73" s="527"/>
      <c r="RSD73" s="1062"/>
      <c r="RSE73" s="1063"/>
      <c r="RSF73" s="1063"/>
      <c r="RSG73" s="1063"/>
      <c r="RSH73" s="1063"/>
      <c r="RSI73" s="1063"/>
      <c r="RSJ73" s="527"/>
      <c r="RSK73" s="1062"/>
      <c r="RSL73" s="1063"/>
      <c r="RSM73" s="1063"/>
      <c r="RSN73" s="1063"/>
      <c r="RSO73" s="1063"/>
      <c r="RSP73" s="1063"/>
      <c r="RSQ73" s="527"/>
      <c r="RSR73" s="1062"/>
      <c r="RSS73" s="1063"/>
      <c r="RST73" s="1063"/>
      <c r="RSU73" s="1063"/>
      <c r="RSV73" s="1063"/>
      <c r="RSW73" s="1063"/>
      <c r="RSX73" s="527"/>
      <c r="RSY73" s="1062"/>
      <c r="RSZ73" s="1063"/>
      <c r="RTA73" s="1063"/>
      <c r="RTB73" s="1063"/>
      <c r="RTC73" s="1063"/>
      <c r="RTD73" s="1063"/>
      <c r="RTE73" s="527"/>
      <c r="RTF73" s="1062"/>
      <c r="RTG73" s="1063"/>
      <c r="RTH73" s="1063"/>
      <c r="RTI73" s="1063"/>
      <c r="RTJ73" s="1063"/>
      <c r="RTK73" s="1063"/>
      <c r="RTL73" s="527"/>
      <c r="RTM73" s="1062"/>
      <c r="RTN73" s="1063"/>
      <c r="RTO73" s="1063"/>
      <c r="RTP73" s="1063"/>
      <c r="RTQ73" s="1063"/>
      <c r="RTR73" s="1063"/>
      <c r="RTS73" s="527"/>
      <c r="RTT73" s="1062"/>
      <c r="RTU73" s="1063"/>
      <c r="RTV73" s="1063"/>
      <c r="RTW73" s="1063"/>
      <c r="RTX73" s="1063"/>
      <c r="RTY73" s="1063"/>
      <c r="RTZ73" s="527"/>
      <c r="RUA73" s="1062"/>
      <c r="RUB73" s="1063"/>
      <c r="RUC73" s="1063"/>
      <c r="RUD73" s="1063"/>
      <c r="RUE73" s="1063"/>
      <c r="RUF73" s="1063"/>
      <c r="RUG73" s="527"/>
      <c r="RUH73" s="1062"/>
      <c r="RUI73" s="1063"/>
      <c r="RUJ73" s="1063"/>
      <c r="RUK73" s="1063"/>
      <c r="RUL73" s="1063"/>
      <c r="RUM73" s="1063"/>
      <c r="RUN73" s="527"/>
      <c r="RUO73" s="1062"/>
      <c r="RUP73" s="1063"/>
      <c r="RUQ73" s="1063"/>
      <c r="RUR73" s="1063"/>
      <c r="RUS73" s="1063"/>
      <c r="RUT73" s="1063"/>
      <c r="RUU73" s="527"/>
      <c r="RUV73" s="1062"/>
      <c r="RUW73" s="1063"/>
      <c r="RUX73" s="1063"/>
      <c r="RUY73" s="1063"/>
      <c r="RUZ73" s="1063"/>
      <c r="RVA73" s="1063"/>
      <c r="RVB73" s="527"/>
      <c r="RVC73" s="1062"/>
      <c r="RVD73" s="1063"/>
      <c r="RVE73" s="1063"/>
      <c r="RVF73" s="1063"/>
      <c r="RVG73" s="1063"/>
      <c r="RVH73" s="1063"/>
      <c r="RVI73" s="527"/>
      <c r="RVJ73" s="1062"/>
      <c r="RVK73" s="1063"/>
      <c r="RVL73" s="1063"/>
      <c r="RVM73" s="1063"/>
      <c r="RVN73" s="1063"/>
      <c r="RVO73" s="1063"/>
      <c r="RVP73" s="527"/>
      <c r="RVQ73" s="1062"/>
      <c r="RVR73" s="1063"/>
      <c r="RVS73" s="1063"/>
      <c r="RVT73" s="1063"/>
      <c r="RVU73" s="1063"/>
      <c r="RVV73" s="1063"/>
      <c r="RVW73" s="527"/>
      <c r="RVX73" s="1062"/>
      <c r="RVY73" s="1063"/>
      <c r="RVZ73" s="1063"/>
      <c r="RWA73" s="1063"/>
      <c r="RWB73" s="1063"/>
      <c r="RWC73" s="1063"/>
      <c r="RWD73" s="527"/>
      <c r="RWE73" s="1062"/>
      <c r="RWF73" s="1063"/>
      <c r="RWG73" s="1063"/>
      <c r="RWH73" s="1063"/>
      <c r="RWI73" s="1063"/>
      <c r="RWJ73" s="1063"/>
      <c r="RWK73" s="527"/>
      <c r="RWL73" s="1062"/>
      <c r="RWM73" s="1063"/>
      <c r="RWN73" s="1063"/>
      <c r="RWO73" s="1063"/>
      <c r="RWP73" s="1063"/>
      <c r="RWQ73" s="1063"/>
      <c r="RWR73" s="527"/>
      <c r="RWS73" s="1062"/>
      <c r="RWT73" s="1063"/>
      <c r="RWU73" s="1063"/>
      <c r="RWV73" s="1063"/>
      <c r="RWW73" s="1063"/>
      <c r="RWX73" s="1063"/>
      <c r="RWY73" s="527"/>
      <c r="RWZ73" s="1062"/>
      <c r="RXA73" s="1063"/>
      <c r="RXB73" s="1063"/>
      <c r="RXC73" s="1063"/>
      <c r="RXD73" s="1063"/>
      <c r="RXE73" s="1063"/>
      <c r="RXF73" s="527"/>
      <c r="RXG73" s="1062"/>
      <c r="RXH73" s="1063"/>
      <c r="RXI73" s="1063"/>
      <c r="RXJ73" s="1063"/>
      <c r="RXK73" s="1063"/>
      <c r="RXL73" s="1063"/>
      <c r="RXM73" s="527"/>
      <c r="RXN73" s="1062"/>
      <c r="RXO73" s="1063"/>
      <c r="RXP73" s="1063"/>
      <c r="RXQ73" s="1063"/>
      <c r="RXR73" s="1063"/>
      <c r="RXS73" s="1063"/>
      <c r="RXT73" s="527"/>
      <c r="RXU73" s="1062"/>
      <c r="RXV73" s="1063"/>
      <c r="RXW73" s="1063"/>
      <c r="RXX73" s="1063"/>
      <c r="RXY73" s="1063"/>
      <c r="RXZ73" s="1063"/>
      <c r="RYA73" s="527"/>
      <c r="RYB73" s="1062"/>
      <c r="RYC73" s="1063"/>
      <c r="RYD73" s="1063"/>
      <c r="RYE73" s="1063"/>
      <c r="RYF73" s="1063"/>
      <c r="RYG73" s="1063"/>
      <c r="RYH73" s="527"/>
      <c r="RYI73" s="1062"/>
      <c r="RYJ73" s="1063"/>
      <c r="RYK73" s="1063"/>
      <c r="RYL73" s="1063"/>
      <c r="RYM73" s="1063"/>
      <c r="RYN73" s="1063"/>
      <c r="RYO73" s="527"/>
      <c r="RYP73" s="1062"/>
      <c r="RYQ73" s="1063"/>
      <c r="RYR73" s="1063"/>
      <c r="RYS73" s="1063"/>
      <c r="RYT73" s="1063"/>
      <c r="RYU73" s="1063"/>
      <c r="RYV73" s="527"/>
      <c r="RYW73" s="1062"/>
      <c r="RYX73" s="1063"/>
      <c r="RYY73" s="1063"/>
      <c r="RYZ73" s="1063"/>
      <c r="RZA73" s="1063"/>
      <c r="RZB73" s="1063"/>
      <c r="RZC73" s="527"/>
      <c r="RZD73" s="1062"/>
      <c r="RZE73" s="1063"/>
      <c r="RZF73" s="1063"/>
      <c r="RZG73" s="1063"/>
      <c r="RZH73" s="1063"/>
      <c r="RZI73" s="1063"/>
      <c r="RZJ73" s="527"/>
      <c r="RZK73" s="1062"/>
      <c r="RZL73" s="1063"/>
      <c r="RZM73" s="1063"/>
      <c r="RZN73" s="1063"/>
      <c r="RZO73" s="1063"/>
      <c r="RZP73" s="1063"/>
      <c r="RZQ73" s="527"/>
      <c r="RZR73" s="1062"/>
      <c r="RZS73" s="1063"/>
      <c r="RZT73" s="1063"/>
      <c r="RZU73" s="1063"/>
      <c r="RZV73" s="1063"/>
      <c r="RZW73" s="1063"/>
      <c r="RZX73" s="527"/>
      <c r="RZY73" s="1062"/>
      <c r="RZZ73" s="1063"/>
      <c r="SAA73" s="1063"/>
      <c r="SAB73" s="1063"/>
      <c r="SAC73" s="1063"/>
      <c r="SAD73" s="1063"/>
      <c r="SAE73" s="527"/>
      <c r="SAF73" s="1062"/>
      <c r="SAG73" s="1063"/>
      <c r="SAH73" s="1063"/>
      <c r="SAI73" s="1063"/>
      <c r="SAJ73" s="1063"/>
      <c r="SAK73" s="1063"/>
      <c r="SAL73" s="527"/>
      <c r="SAM73" s="1062"/>
      <c r="SAN73" s="1063"/>
      <c r="SAO73" s="1063"/>
      <c r="SAP73" s="1063"/>
      <c r="SAQ73" s="1063"/>
      <c r="SAR73" s="1063"/>
      <c r="SAS73" s="527"/>
      <c r="SAT73" s="1062"/>
      <c r="SAU73" s="1063"/>
      <c r="SAV73" s="1063"/>
      <c r="SAW73" s="1063"/>
      <c r="SAX73" s="1063"/>
      <c r="SAY73" s="1063"/>
      <c r="SAZ73" s="527"/>
      <c r="SBA73" s="1062"/>
      <c r="SBB73" s="1063"/>
      <c r="SBC73" s="1063"/>
      <c r="SBD73" s="1063"/>
      <c r="SBE73" s="1063"/>
      <c r="SBF73" s="1063"/>
      <c r="SBG73" s="527"/>
      <c r="SBH73" s="1062"/>
      <c r="SBI73" s="1063"/>
      <c r="SBJ73" s="1063"/>
      <c r="SBK73" s="1063"/>
      <c r="SBL73" s="1063"/>
      <c r="SBM73" s="1063"/>
      <c r="SBN73" s="527"/>
      <c r="SBO73" s="1062"/>
      <c r="SBP73" s="1063"/>
      <c r="SBQ73" s="1063"/>
      <c r="SBR73" s="1063"/>
      <c r="SBS73" s="1063"/>
      <c r="SBT73" s="1063"/>
      <c r="SBU73" s="527"/>
      <c r="SBV73" s="1062"/>
      <c r="SBW73" s="1063"/>
      <c r="SBX73" s="1063"/>
      <c r="SBY73" s="1063"/>
      <c r="SBZ73" s="1063"/>
      <c r="SCA73" s="1063"/>
      <c r="SCB73" s="527"/>
      <c r="SCC73" s="1062"/>
      <c r="SCD73" s="1063"/>
      <c r="SCE73" s="1063"/>
      <c r="SCF73" s="1063"/>
      <c r="SCG73" s="1063"/>
      <c r="SCH73" s="1063"/>
      <c r="SCI73" s="527"/>
      <c r="SCJ73" s="1062"/>
      <c r="SCK73" s="1063"/>
      <c r="SCL73" s="1063"/>
      <c r="SCM73" s="1063"/>
      <c r="SCN73" s="1063"/>
      <c r="SCO73" s="1063"/>
      <c r="SCP73" s="527"/>
      <c r="SCQ73" s="1062"/>
      <c r="SCR73" s="1063"/>
      <c r="SCS73" s="1063"/>
      <c r="SCT73" s="1063"/>
      <c r="SCU73" s="1063"/>
      <c r="SCV73" s="1063"/>
      <c r="SCW73" s="527"/>
      <c r="SCX73" s="1062"/>
      <c r="SCY73" s="1063"/>
      <c r="SCZ73" s="1063"/>
      <c r="SDA73" s="1063"/>
      <c r="SDB73" s="1063"/>
      <c r="SDC73" s="1063"/>
      <c r="SDD73" s="527"/>
      <c r="SDE73" s="1062"/>
      <c r="SDF73" s="1063"/>
      <c r="SDG73" s="1063"/>
      <c r="SDH73" s="1063"/>
      <c r="SDI73" s="1063"/>
      <c r="SDJ73" s="1063"/>
      <c r="SDK73" s="527"/>
      <c r="SDL73" s="1062"/>
      <c r="SDM73" s="1063"/>
      <c r="SDN73" s="1063"/>
      <c r="SDO73" s="1063"/>
      <c r="SDP73" s="1063"/>
      <c r="SDQ73" s="1063"/>
      <c r="SDR73" s="527"/>
      <c r="SDS73" s="1062"/>
      <c r="SDT73" s="1063"/>
      <c r="SDU73" s="1063"/>
      <c r="SDV73" s="1063"/>
      <c r="SDW73" s="1063"/>
      <c r="SDX73" s="1063"/>
      <c r="SDY73" s="527"/>
      <c r="SDZ73" s="1062"/>
      <c r="SEA73" s="1063"/>
      <c r="SEB73" s="1063"/>
      <c r="SEC73" s="1063"/>
      <c r="SED73" s="1063"/>
      <c r="SEE73" s="1063"/>
      <c r="SEF73" s="527"/>
      <c r="SEG73" s="1062"/>
      <c r="SEH73" s="1063"/>
      <c r="SEI73" s="1063"/>
      <c r="SEJ73" s="1063"/>
      <c r="SEK73" s="1063"/>
      <c r="SEL73" s="1063"/>
      <c r="SEM73" s="527"/>
      <c r="SEN73" s="1062"/>
      <c r="SEO73" s="1063"/>
      <c r="SEP73" s="1063"/>
      <c r="SEQ73" s="1063"/>
      <c r="SER73" s="1063"/>
      <c r="SES73" s="1063"/>
      <c r="SET73" s="527"/>
      <c r="SEU73" s="1062"/>
      <c r="SEV73" s="1063"/>
      <c r="SEW73" s="1063"/>
      <c r="SEX73" s="1063"/>
      <c r="SEY73" s="1063"/>
      <c r="SEZ73" s="1063"/>
      <c r="SFA73" s="527"/>
      <c r="SFB73" s="1062"/>
      <c r="SFC73" s="1063"/>
      <c r="SFD73" s="1063"/>
      <c r="SFE73" s="1063"/>
      <c r="SFF73" s="1063"/>
      <c r="SFG73" s="1063"/>
      <c r="SFH73" s="527"/>
      <c r="SFI73" s="1062"/>
      <c r="SFJ73" s="1063"/>
      <c r="SFK73" s="1063"/>
      <c r="SFL73" s="1063"/>
      <c r="SFM73" s="1063"/>
      <c r="SFN73" s="1063"/>
      <c r="SFO73" s="527"/>
      <c r="SFP73" s="1062"/>
      <c r="SFQ73" s="1063"/>
      <c r="SFR73" s="1063"/>
      <c r="SFS73" s="1063"/>
      <c r="SFT73" s="1063"/>
      <c r="SFU73" s="1063"/>
      <c r="SFV73" s="527"/>
      <c r="SFW73" s="1062"/>
      <c r="SFX73" s="1063"/>
      <c r="SFY73" s="1063"/>
      <c r="SFZ73" s="1063"/>
      <c r="SGA73" s="1063"/>
      <c r="SGB73" s="1063"/>
      <c r="SGC73" s="527"/>
      <c r="SGD73" s="1062"/>
      <c r="SGE73" s="1063"/>
      <c r="SGF73" s="1063"/>
      <c r="SGG73" s="1063"/>
      <c r="SGH73" s="1063"/>
      <c r="SGI73" s="1063"/>
      <c r="SGJ73" s="527"/>
      <c r="SGK73" s="1062"/>
      <c r="SGL73" s="1063"/>
      <c r="SGM73" s="1063"/>
      <c r="SGN73" s="1063"/>
      <c r="SGO73" s="1063"/>
      <c r="SGP73" s="1063"/>
      <c r="SGQ73" s="527"/>
      <c r="SGR73" s="1062"/>
      <c r="SGS73" s="1063"/>
      <c r="SGT73" s="1063"/>
      <c r="SGU73" s="1063"/>
      <c r="SGV73" s="1063"/>
      <c r="SGW73" s="1063"/>
      <c r="SGX73" s="527"/>
      <c r="SGY73" s="1062"/>
      <c r="SGZ73" s="1063"/>
      <c r="SHA73" s="1063"/>
      <c r="SHB73" s="1063"/>
      <c r="SHC73" s="1063"/>
      <c r="SHD73" s="1063"/>
      <c r="SHE73" s="527"/>
      <c r="SHF73" s="1062"/>
      <c r="SHG73" s="1063"/>
      <c r="SHH73" s="1063"/>
      <c r="SHI73" s="1063"/>
      <c r="SHJ73" s="1063"/>
      <c r="SHK73" s="1063"/>
      <c r="SHL73" s="527"/>
      <c r="SHM73" s="1062"/>
      <c r="SHN73" s="1063"/>
      <c r="SHO73" s="1063"/>
      <c r="SHP73" s="1063"/>
      <c r="SHQ73" s="1063"/>
      <c r="SHR73" s="1063"/>
      <c r="SHS73" s="527"/>
      <c r="SHT73" s="1062"/>
      <c r="SHU73" s="1063"/>
      <c r="SHV73" s="1063"/>
      <c r="SHW73" s="1063"/>
      <c r="SHX73" s="1063"/>
      <c r="SHY73" s="1063"/>
      <c r="SHZ73" s="527"/>
      <c r="SIA73" s="1062"/>
      <c r="SIB73" s="1063"/>
      <c r="SIC73" s="1063"/>
      <c r="SID73" s="1063"/>
      <c r="SIE73" s="1063"/>
      <c r="SIF73" s="1063"/>
      <c r="SIG73" s="527"/>
      <c r="SIH73" s="1062"/>
      <c r="SII73" s="1063"/>
      <c r="SIJ73" s="1063"/>
      <c r="SIK73" s="1063"/>
      <c r="SIL73" s="1063"/>
      <c r="SIM73" s="1063"/>
      <c r="SIN73" s="527"/>
      <c r="SIO73" s="1062"/>
      <c r="SIP73" s="1063"/>
      <c r="SIQ73" s="1063"/>
      <c r="SIR73" s="1063"/>
      <c r="SIS73" s="1063"/>
      <c r="SIT73" s="1063"/>
      <c r="SIU73" s="527"/>
      <c r="SIV73" s="1062"/>
      <c r="SIW73" s="1063"/>
      <c r="SIX73" s="1063"/>
      <c r="SIY73" s="1063"/>
      <c r="SIZ73" s="1063"/>
      <c r="SJA73" s="1063"/>
      <c r="SJB73" s="527"/>
      <c r="SJC73" s="1062"/>
      <c r="SJD73" s="1063"/>
      <c r="SJE73" s="1063"/>
      <c r="SJF73" s="1063"/>
      <c r="SJG73" s="1063"/>
      <c r="SJH73" s="1063"/>
      <c r="SJI73" s="527"/>
      <c r="SJJ73" s="1062"/>
      <c r="SJK73" s="1063"/>
      <c r="SJL73" s="1063"/>
      <c r="SJM73" s="1063"/>
      <c r="SJN73" s="1063"/>
      <c r="SJO73" s="1063"/>
      <c r="SJP73" s="527"/>
      <c r="SJQ73" s="1062"/>
      <c r="SJR73" s="1063"/>
      <c r="SJS73" s="1063"/>
      <c r="SJT73" s="1063"/>
      <c r="SJU73" s="1063"/>
      <c r="SJV73" s="1063"/>
      <c r="SJW73" s="527"/>
      <c r="SJX73" s="1062"/>
      <c r="SJY73" s="1063"/>
      <c r="SJZ73" s="1063"/>
      <c r="SKA73" s="1063"/>
      <c r="SKB73" s="1063"/>
      <c r="SKC73" s="1063"/>
      <c r="SKD73" s="527"/>
      <c r="SKE73" s="1062"/>
      <c r="SKF73" s="1063"/>
      <c r="SKG73" s="1063"/>
      <c r="SKH73" s="1063"/>
      <c r="SKI73" s="1063"/>
      <c r="SKJ73" s="1063"/>
      <c r="SKK73" s="527"/>
      <c r="SKL73" s="1062"/>
      <c r="SKM73" s="1063"/>
      <c r="SKN73" s="1063"/>
      <c r="SKO73" s="1063"/>
      <c r="SKP73" s="1063"/>
      <c r="SKQ73" s="1063"/>
      <c r="SKR73" s="527"/>
      <c r="SKS73" s="1062"/>
      <c r="SKT73" s="1063"/>
      <c r="SKU73" s="1063"/>
      <c r="SKV73" s="1063"/>
      <c r="SKW73" s="1063"/>
      <c r="SKX73" s="1063"/>
      <c r="SKY73" s="527"/>
      <c r="SKZ73" s="1062"/>
      <c r="SLA73" s="1063"/>
      <c r="SLB73" s="1063"/>
      <c r="SLC73" s="1063"/>
      <c r="SLD73" s="1063"/>
      <c r="SLE73" s="1063"/>
      <c r="SLF73" s="527"/>
      <c r="SLG73" s="1062"/>
      <c r="SLH73" s="1063"/>
      <c r="SLI73" s="1063"/>
      <c r="SLJ73" s="1063"/>
      <c r="SLK73" s="1063"/>
      <c r="SLL73" s="1063"/>
      <c r="SLM73" s="527"/>
      <c r="SLN73" s="1062"/>
      <c r="SLO73" s="1063"/>
      <c r="SLP73" s="1063"/>
      <c r="SLQ73" s="1063"/>
      <c r="SLR73" s="1063"/>
      <c r="SLS73" s="1063"/>
      <c r="SLT73" s="527"/>
      <c r="SLU73" s="1062"/>
      <c r="SLV73" s="1063"/>
      <c r="SLW73" s="1063"/>
      <c r="SLX73" s="1063"/>
      <c r="SLY73" s="1063"/>
      <c r="SLZ73" s="1063"/>
      <c r="SMA73" s="527"/>
      <c r="SMB73" s="1062"/>
      <c r="SMC73" s="1063"/>
      <c r="SMD73" s="1063"/>
      <c r="SME73" s="1063"/>
      <c r="SMF73" s="1063"/>
      <c r="SMG73" s="1063"/>
      <c r="SMH73" s="527"/>
      <c r="SMI73" s="1062"/>
      <c r="SMJ73" s="1063"/>
      <c r="SMK73" s="1063"/>
      <c r="SML73" s="1063"/>
      <c r="SMM73" s="1063"/>
      <c r="SMN73" s="1063"/>
      <c r="SMO73" s="527"/>
      <c r="SMP73" s="1062"/>
      <c r="SMQ73" s="1063"/>
      <c r="SMR73" s="1063"/>
      <c r="SMS73" s="1063"/>
      <c r="SMT73" s="1063"/>
      <c r="SMU73" s="1063"/>
      <c r="SMV73" s="527"/>
      <c r="SMW73" s="1062"/>
      <c r="SMX73" s="1063"/>
      <c r="SMY73" s="1063"/>
      <c r="SMZ73" s="1063"/>
      <c r="SNA73" s="1063"/>
      <c r="SNB73" s="1063"/>
      <c r="SNC73" s="527"/>
      <c r="SND73" s="1062"/>
      <c r="SNE73" s="1063"/>
      <c r="SNF73" s="1063"/>
      <c r="SNG73" s="1063"/>
      <c r="SNH73" s="1063"/>
      <c r="SNI73" s="1063"/>
      <c r="SNJ73" s="527"/>
      <c r="SNK73" s="1062"/>
      <c r="SNL73" s="1063"/>
      <c r="SNM73" s="1063"/>
      <c r="SNN73" s="1063"/>
      <c r="SNO73" s="1063"/>
      <c r="SNP73" s="1063"/>
      <c r="SNQ73" s="527"/>
      <c r="SNR73" s="1062"/>
      <c r="SNS73" s="1063"/>
      <c r="SNT73" s="1063"/>
      <c r="SNU73" s="1063"/>
      <c r="SNV73" s="1063"/>
      <c r="SNW73" s="1063"/>
      <c r="SNX73" s="527"/>
      <c r="SNY73" s="1062"/>
      <c r="SNZ73" s="1063"/>
      <c r="SOA73" s="1063"/>
      <c r="SOB73" s="1063"/>
      <c r="SOC73" s="1063"/>
      <c r="SOD73" s="1063"/>
      <c r="SOE73" s="527"/>
      <c r="SOF73" s="1062"/>
      <c r="SOG73" s="1063"/>
      <c r="SOH73" s="1063"/>
      <c r="SOI73" s="1063"/>
      <c r="SOJ73" s="1063"/>
      <c r="SOK73" s="1063"/>
      <c r="SOL73" s="527"/>
      <c r="SOM73" s="1062"/>
      <c r="SON73" s="1063"/>
      <c r="SOO73" s="1063"/>
      <c r="SOP73" s="1063"/>
      <c r="SOQ73" s="1063"/>
      <c r="SOR73" s="1063"/>
      <c r="SOS73" s="527"/>
      <c r="SOT73" s="1062"/>
      <c r="SOU73" s="1063"/>
      <c r="SOV73" s="1063"/>
      <c r="SOW73" s="1063"/>
      <c r="SOX73" s="1063"/>
      <c r="SOY73" s="1063"/>
      <c r="SOZ73" s="527"/>
      <c r="SPA73" s="1062"/>
      <c r="SPB73" s="1063"/>
      <c r="SPC73" s="1063"/>
      <c r="SPD73" s="1063"/>
      <c r="SPE73" s="1063"/>
      <c r="SPF73" s="1063"/>
      <c r="SPG73" s="527"/>
      <c r="SPH73" s="1062"/>
      <c r="SPI73" s="1063"/>
      <c r="SPJ73" s="1063"/>
      <c r="SPK73" s="1063"/>
      <c r="SPL73" s="1063"/>
      <c r="SPM73" s="1063"/>
      <c r="SPN73" s="527"/>
      <c r="SPO73" s="1062"/>
      <c r="SPP73" s="1063"/>
      <c r="SPQ73" s="1063"/>
      <c r="SPR73" s="1063"/>
      <c r="SPS73" s="1063"/>
      <c r="SPT73" s="1063"/>
      <c r="SPU73" s="527"/>
      <c r="SPV73" s="1062"/>
      <c r="SPW73" s="1063"/>
      <c r="SPX73" s="1063"/>
      <c r="SPY73" s="1063"/>
      <c r="SPZ73" s="1063"/>
      <c r="SQA73" s="1063"/>
      <c r="SQB73" s="527"/>
      <c r="SQC73" s="1062"/>
      <c r="SQD73" s="1063"/>
      <c r="SQE73" s="1063"/>
      <c r="SQF73" s="1063"/>
      <c r="SQG73" s="1063"/>
      <c r="SQH73" s="1063"/>
      <c r="SQI73" s="527"/>
      <c r="SQJ73" s="1062"/>
      <c r="SQK73" s="1063"/>
      <c r="SQL73" s="1063"/>
      <c r="SQM73" s="1063"/>
      <c r="SQN73" s="1063"/>
      <c r="SQO73" s="1063"/>
      <c r="SQP73" s="527"/>
      <c r="SQQ73" s="1062"/>
      <c r="SQR73" s="1063"/>
      <c r="SQS73" s="1063"/>
      <c r="SQT73" s="1063"/>
      <c r="SQU73" s="1063"/>
      <c r="SQV73" s="1063"/>
      <c r="SQW73" s="527"/>
      <c r="SQX73" s="1062"/>
      <c r="SQY73" s="1063"/>
      <c r="SQZ73" s="1063"/>
      <c r="SRA73" s="1063"/>
      <c r="SRB73" s="1063"/>
      <c r="SRC73" s="1063"/>
      <c r="SRD73" s="527"/>
      <c r="SRE73" s="1062"/>
      <c r="SRF73" s="1063"/>
      <c r="SRG73" s="1063"/>
      <c r="SRH73" s="1063"/>
      <c r="SRI73" s="1063"/>
      <c r="SRJ73" s="1063"/>
      <c r="SRK73" s="527"/>
      <c r="SRL73" s="1062"/>
      <c r="SRM73" s="1063"/>
      <c r="SRN73" s="1063"/>
      <c r="SRO73" s="1063"/>
      <c r="SRP73" s="1063"/>
      <c r="SRQ73" s="1063"/>
      <c r="SRR73" s="527"/>
      <c r="SRS73" s="1062"/>
      <c r="SRT73" s="1063"/>
      <c r="SRU73" s="1063"/>
      <c r="SRV73" s="1063"/>
      <c r="SRW73" s="1063"/>
      <c r="SRX73" s="1063"/>
      <c r="SRY73" s="527"/>
      <c r="SRZ73" s="1062"/>
      <c r="SSA73" s="1063"/>
      <c r="SSB73" s="1063"/>
      <c r="SSC73" s="1063"/>
      <c r="SSD73" s="1063"/>
      <c r="SSE73" s="1063"/>
      <c r="SSF73" s="527"/>
      <c r="SSG73" s="1062"/>
      <c r="SSH73" s="1063"/>
      <c r="SSI73" s="1063"/>
      <c r="SSJ73" s="1063"/>
      <c r="SSK73" s="1063"/>
      <c r="SSL73" s="1063"/>
      <c r="SSM73" s="527"/>
      <c r="SSN73" s="1062"/>
      <c r="SSO73" s="1063"/>
      <c r="SSP73" s="1063"/>
      <c r="SSQ73" s="1063"/>
      <c r="SSR73" s="1063"/>
      <c r="SSS73" s="1063"/>
      <c r="SST73" s="527"/>
      <c r="SSU73" s="1062"/>
      <c r="SSV73" s="1063"/>
      <c r="SSW73" s="1063"/>
      <c r="SSX73" s="1063"/>
      <c r="SSY73" s="1063"/>
      <c r="SSZ73" s="1063"/>
      <c r="STA73" s="527"/>
      <c r="STB73" s="1062"/>
      <c r="STC73" s="1063"/>
      <c r="STD73" s="1063"/>
      <c r="STE73" s="1063"/>
      <c r="STF73" s="1063"/>
      <c r="STG73" s="1063"/>
      <c r="STH73" s="527"/>
      <c r="STI73" s="1062"/>
      <c r="STJ73" s="1063"/>
      <c r="STK73" s="1063"/>
      <c r="STL73" s="1063"/>
      <c r="STM73" s="1063"/>
      <c r="STN73" s="1063"/>
      <c r="STO73" s="527"/>
      <c r="STP73" s="1062"/>
      <c r="STQ73" s="1063"/>
      <c r="STR73" s="1063"/>
      <c r="STS73" s="1063"/>
      <c r="STT73" s="1063"/>
      <c r="STU73" s="1063"/>
      <c r="STV73" s="527"/>
      <c r="STW73" s="1062"/>
      <c r="STX73" s="1063"/>
      <c r="STY73" s="1063"/>
      <c r="STZ73" s="1063"/>
      <c r="SUA73" s="1063"/>
      <c r="SUB73" s="1063"/>
      <c r="SUC73" s="527"/>
      <c r="SUD73" s="1062"/>
      <c r="SUE73" s="1063"/>
      <c r="SUF73" s="1063"/>
      <c r="SUG73" s="1063"/>
      <c r="SUH73" s="1063"/>
      <c r="SUI73" s="1063"/>
      <c r="SUJ73" s="527"/>
      <c r="SUK73" s="1062"/>
      <c r="SUL73" s="1063"/>
      <c r="SUM73" s="1063"/>
      <c r="SUN73" s="1063"/>
      <c r="SUO73" s="1063"/>
      <c r="SUP73" s="1063"/>
      <c r="SUQ73" s="527"/>
      <c r="SUR73" s="1062"/>
      <c r="SUS73" s="1063"/>
      <c r="SUT73" s="1063"/>
      <c r="SUU73" s="1063"/>
      <c r="SUV73" s="1063"/>
      <c r="SUW73" s="1063"/>
      <c r="SUX73" s="527"/>
      <c r="SUY73" s="1062"/>
      <c r="SUZ73" s="1063"/>
      <c r="SVA73" s="1063"/>
      <c r="SVB73" s="1063"/>
      <c r="SVC73" s="1063"/>
      <c r="SVD73" s="1063"/>
      <c r="SVE73" s="527"/>
      <c r="SVF73" s="1062"/>
      <c r="SVG73" s="1063"/>
      <c r="SVH73" s="1063"/>
      <c r="SVI73" s="1063"/>
      <c r="SVJ73" s="1063"/>
      <c r="SVK73" s="1063"/>
      <c r="SVL73" s="527"/>
      <c r="SVM73" s="1062"/>
      <c r="SVN73" s="1063"/>
      <c r="SVO73" s="1063"/>
      <c r="SVP73" s="1063"/>
      <c r="SVQ73" s="1063"/>
      <c r="SVR73" s="1063"/>
      <c r="SVS73" s="527"/>
      <c r="SVT73" s="1062"/>
      <c r="SVU73" s="1063"/>
      <c r="SVV73" s="1063"/>
      <c r="SVW73" s="1063"/>
      <c r="SVX73" s="1063"/>
      <c r="SVY73" s="1063"/>
      <c r="SVZ73" s="527"/>
      <c r="SWA73" s="1062"/>
      <c r="SWB73" s="1063"/>
      <c r="SWC73" s="1063"/>
      <c r="SWD73" s="1063"/>
      <c r="SWE73" s="1063"/>
      <c r="SWF73" s="1063"/>
      <c r="SWG73" s="527"/>
      <c r="SWH73" s="1062"/>
      <c r="SWI73" s="1063"/>
      <c r="SWJ73" s="1063"/>
      <c r="SWK73" s="1063"/>
      <c r="SWL73" s="1063"/>
      <c r="SWM73" s="1063"/>
      <c r="SWN73" s="527"/>
      <c r="SWO73" s="1062"/>
      <c r="SWP73" s="1063"/>
      <c r="SWQ73" s="1063"/>
      <c r="SWR73" s="1063"/>
      <c r="SWS73" s="1063"/>
      <c r="SWT73" s="1063"/>
      <c r="SWU73" s="527"/>
      <c r="SWV73" s="1062"/>
      <c r="SWW73" s="1063"/>
      <c r="SWX73" s="1063"/>
      <c r="SWY73" s="1063"/>
      <c r="SWZ73" s="1063"/>
      <c r="SXA73" s="1063"/>
      <c r="SXB73" s="527"/>
      <c r="SXC73" s="1062"/>
      <c r="SXD73" s="1063"/>
      <c r="SXE73" s="1063"/>
      <c r="SXF73" s="1063"/>
      <c r="SXG73" s="1063"/>
      <c r="SXH73" s="1063"/>
      <c r="SXI73" s="527"/>
      <c r="SXJ73" s="1062"/>
      <c r="SXK73" s="1063"/>
      <c r="SXL73" s="1063"/>
      <c r="SXM73" s="1063"/>
      <c r="SXN73" s="1063"/>
      <c r="SXO73" s="1063"/>
      <c r="SXP73" s="527"/>
      <c r="SXQ73" s="1062"/>
      <c r="SXR73" s="1063"/>
      <c r="SXS73" s="1063"/>
      <c r="SXT73" s="1063"/>
      <c r="SXU73" s="1063"/>
      <c r="SXV73" s="1063"/>
      <c r="SXW73" s="527"/>
      <c r="SXX73" s="1062"/>
      <c r="SXY73" s="1063"/>
      <c r="SXZ73" s="1063"/>
      <c r="SYA73" s="1063"/>
      <c r="SYB73" s="1063"/>
      <c r="SYC73" s="1063"/>
      <c r="SYD73" s="527"/>
      <c r="SYE73" s="1062"/>
      <c r="SYF73" s="1063"/>
      <c r="SYG73" s="1063"/>
      <c r="SYH73" s="1063"/>
      <c r="SYI73" s="1063"/>
      <c r="SYJ73" s="1063"/>
      <c r="SYK73" s="527"/>
      <c r="SYL73" s="1062"/>
      <c r="SYM73" s="1063"/>
      <c r="SYN73" s="1063"/>
      <c r="SYO73" s="1063"/>
      <c r="SYP73" s="1063"/>
      <c r="SYQ73" s="1063"/>
      <c r="SYR73" s="527"/>
      <c r="SYS73" s="1062"/>
      <c r="SYT73" s="1063"/>
      <c r="SYU73" s="1063"/>
      <c r="SYV73" s="1063"/>
      <c r="SYW73" s="1063"/>
      <c r="SYX73" s="1063"/>
      <c r="SYY73" s="527"/>
      <c r="SYZ73" s="1062"/>
      <c r="SZA73" s="1063"/>
      <c r="SZB73" s="1063"/>
      <c r="SZC73" s="1063"/>
      <c r="SZD73" s="1063"/>
      <c r="SZE73" s="1063"/>
      <c r="SZF73" s="527"/>
      <c r="SZG73" s="1062"/>
      <c r="SZH73" s="1063"/>
      <c r="SZI73" s="1063"/>
      <c r="SZJ73" s="1063"/>
      <c r="SZK73" s="1063"/>
      <c r="SZL73" s="1063"/>
      <c r="SZM73" s="527"/>
      <c r="SZN73" s="1062"/>
      <c r="SZO73" s="1063"/>
      <c r="SZP73" s="1063"/>
      <c r="SZQ73" s="1063"/>
      <c r="SZR73" s="1063"/>
      <c r="SZS73" s="1063"/>
      <c r="SZT73" s="527"/>
      <c r="SZU73" s="1062"/>
      <c r="SZV73" s="1063"/>
      <c r="SZW73" s="1063"/>
      <c r="SZX73" s="1063"/>
      <c r="SZY73" s="1063"/>
      <c r="SZZ73" s="1063"/>
      <c r="TAA73" s="527"/>
      <c r="TAB73" s="1062"/>
      <c r="TAC73" s="1063"/>
      <c r="TAD73" s="1063"/>
      <c r="TAE73" s="1063"/>
      <c r="TAF73" s="1063"/>
      <c r="TAG73" s="1063"/>
      <c r="TAH73" s="527"/>
      <c r="TAI73" s="1062"/>
      <c r="TAJ73" s="1063"/>
      <c r="TAK73" s="1063"/>
      <c r="TAL73" s="1063"/>
      <c r="TAM73" s="1063"/>
      <c r="TAN73" s="1063"/>
      <c r="TAO73" s="527"/>
      <c r="TAP73" s="1062"/>
      <c r="TAQ73" s="1063"/>
      <c r="TAR73" s="1063"/>
      <c r="TAS73" s="1063"/>
      <c r="TAT73" s="1063"/>
      <c r="TAU73" s="1063"/>
      <c r="TAV73" s="527"/>
      <c r="TAW73" s="1062"/>
      <c r="TAX73" s="1063"/>
      <c r="TAY73" s="1063"/>
      <c r="TAZ73" s="1063"/>
      <c r="TBA73" s="1063"/>
      <c r="TBB73" s="1063"/>
      <c r="TBC73" s="527"/>
      <c r="TBD73" s="1062"/>
      <c r="TBE73" s="1063"/>
      <c r="TBF73" s="1063"/>
      <c r="TBG73" s="1063"/>
      <c r="TBH73" s="1063"/>
      <c r="TBI73" s="1063"/>
      <c r="TBJ73" s="527"/>
      <c r="TBK73" s="1062"/>
      <c r="TBL73" s="1063"/>
      <c r="TBM73" s="1063"/>
      <c r="TBN73" s="1063"/>
      <c r="TBO73" s="1063"/>
      <c r="TBP73" s="1063"/>
      <c r="TBQ73" s="527"/>
      <c r="TBR73" s="1062"/>
      <c r="TBS73" s="1063"/>
      <c r="TBT73" s="1063"/>
      <c r="TBU73" s="1063"/>
      <c r="TBV73" s="1063"/>
      <c r="TBW73" s="1063"/>
      <c r="TBX73" s="527"/>
      <c r="TBY73" s="1062"/>
      <c r="TBZ73" s="1063"/>
      <c r="TCA73" s="1063"/>
      <c r="TCB73" s="1063"/>
      <c r="TCC73" s="1063"/>
      <c r="TCD73" s="1063"/>
      <c r="TCE73" s="527"/>
      <c r="TCF73" s="1062"/>
      <c r="TCG73" s="1063"/>
      <c r="TCH73" s="1063"/>
      <c r="TCI73" s="1063"/>
      <c r="TCJ73" s="1063"/>
      <c r="TCK73" s="1063"/>
      <c r="TCL73" s="527"/>
      <c r="TCM73" s="1062"/>
      <c r="TCN73" s="1063"/>
      <c r="TCO73" s="1063"/>
      <c r="TCP73" s="1063"/>
      <c r="TCQ73" s="1063"/>
      <c r="TCR73" s="1063"/>
      <c r="TCS73" s="527"/>
      <c r="TCT73" s="1062"/>
      <c r="TCU73" s="1063"/>
      <c r="TCV73" s="1063"/>
      <c r="TCW73" s="1063"/>
      <c r="TCX73" s="1063"/>
      <c r="TCY73" s="1063"/>
      <c r="TCZ73" s="527"/>
      <c r="TDA73" s="1062"/>
      <c r="TDB73" s="1063"/>
      <c r="TDC73" s="1063"/>
      <c r="TDD73" s="1063"/>
      <c r="TDE73" s="1063"/>
      <c r="TDF73" s="1063"/>
      <c r="TDG73" s="527"/>
      <c r="TDH73" s="1062"/>
      <c r="TDI73" s="1063"/>
      <c r="TDJ73" s="1063"/>
      <c r="TDK73" s="1063"/>
      <c r="TDL73" s="1063"/>
      <c r="TDM73" s="1063"/>
      <c r="TDN73" s="527"/>
      <c r="TDO73" s="1062"/>
      <c r="TDP73" s="1063"/>
      <c r="TDQ73" s="1063"/>
      <c r="TDR73" s="1063"/>
      <c r="TDS73" s="1063"/>
      <c r="TDT73" s="1063"/>
      <c r="TDU73" s="527"/>
      <c r="TDV73" s="1062"/>
      <c r="TDW73" s="1063"/>
      <c r="TDX73" s="1063"/>
      <c r="TDY73" s="1063"/>
      <c r="TDZ73" s="1063"/>
      <c r="TEA73" s="1063"/>
      <c r="TEB73" s="527"/>
      <c r="TEC73" s="1062"/>
      <c r="TED73" s="1063"/>
      <c r="TEE73" s="1063"/>
      <c r="TEF73" s="1063"/>
      <c r="TEG73" s="1063"/>
      <c r="TEH73" s="1063"/>
      <c r="TEI73" s="527"/>
      <c r="TEJ73" s="1062"/>
      <c r="TEK73" s="1063"/>
      <c r="TEL73" s="1063"/>
      <c r="TEM73" s="1063"/>
      <c r="TEN73" s="1063"/>
      <c r="TEO73" s="1063"/>
      <c r="TEP73" s="527"/>
      <c r="TEQ73" s="1062"/>
      <c r="TER73" s="1063"/>
      <c r="TES73" s="1063"/>
      <c r="TET73" s="1063"/>
      <c r="TEU73" s="1063"/>
      <c r="TEV73" s="1063"/>
      <c r="TEW73" s="527"/>
      <c r="TEX73" s="1062"/>
      <c r="TEY73" s="1063"/>
      <c r="TEZ73" s="1063"/>
      <c r="TFA73" s="1063"/>
      <c r="TFB73" s="1063"/>
      <c r="TFC73" s="1063"/>
      <c r="TFD73" s="527"/>
      <c r="TFE73" s="1062"/>
      <c r="TFF73" s="1063"/>
      <c r="TFG73" s="1063"/>
      <c r="TFH73" s="1063"/>
      <c r="TFI73" s="1063"/>
      <c r="TFJ73" s="1063"/>
      <c r="TFK73" s="527"/>
      <c r="TFL73" s="1062"/>
      <c r="TFM73" s="1063"/>
      <c r="TFN73" s="1063"/>
      <c r="TFO73" s="1063"/>
      <c r="TFP73" s="1063"/>
      <c r="TFQ73" s="1063"/>
      <c r="TFR73" s="527"/>
      <c r="TFS73" s="1062"/>
      <c r="TFT73" s="1063"/>
      <c r="TFU73" s="1063"/>
      <c r="TFV73" s="1063"/>
      <c r="TFW73" s="1063"/>
      <c r="TFX73" s="1063"/>
      <c r="TFY73" s="527"/>
      <c r="TFZ73" s="1062"/>
      <c r="TGA73" s="1063"/>
      <c r="TGB73" s="1063"/>
      <c r="TGC73" s="1063"/>
      <c r="TGD73" s="1063"/>
      <c r="TGE73" s="1063"/>
      <c r="TGF73" s="527"/>
      <c r="TGG73" s="1062"/>
      <c r="TGH73" s="1063"/>
      <c r="TGI73" s="1063"/>
      <c r="TGJ73" s="1063"/>
      <c r="TGK73" s="1063"/>
      <c r="TGL73" s="1063"/>
      <c r="TGM73" s="527"/>
      <c r="TGN73" s="1062"/>
      <c r="TGO73" s="1063"/>
      <c r="TGP73" s="1063"/>
      <c r="TGQ73" s="1063"/>
      <c r="TGR73" s="1063"/>
      <c r="TGS73" s="1063"/>
      <c r="TGT73" s="527"/>
      <c r="TGU73" s="1062"/>
      <c r="TGV73" s="1063"/>
      <c r="TGW73" s="1063"/>
      <c r="TGX73" s="1063"/>
      <c r="TGY73" s="1063"/>
      <c r="TGZ73" s="1063"/>
      <c r="THA73" s="527"/>
      <c r="THB73" s="1062"/>
      <c r="THC73" s="1063"/>
      <c r="THD73" s="1063"/>
      <c r="THE73" s="1063"/>
      <c r="THF73" s="1063"/>
      <c r="THG73" s="1063"/>
      <c r="THH73" s="527"/>
      <c r="THI73" s="1062"/>
      <c r="THJ73" s="1063"/>
      <c r="THK73" s="1063"/>
      <c r="THL73" s="1063"/>
      <c r="THM73" s="1063"/>
      <c r="THN73" s="1063"/>
      <c r="THO73" s="527"/>
      <c r="THP73" s="1062"/>
      <c r="THQ73" s="1063"/>
      <c r="THR73" s="1063"/>
      <c r="THS73" s="1063"/>
      <c r="THT73" s="1063"/>
      <c r="THU73" s="1063"/>
      <c r="THV73" s="527"/>
      <c r="THW73" s="1062"/>
      <c r="THX73" s="1063"/>
      <c r="THY73" s="1063"/>
      <c r="THZ73" s="1063"/>
      <c r="TIA73" s="1063"/>
      <c r="TIB73" s="1063"/>
      <c r="TIC73" s="527"/>
      <c r="TID73" s="1062"/>
      <c r="TIE73" s="1063"/>
      <c r="TIF73" s="1063"/>
      <c r="TIG73" s="1063"/>
      <c r="TIH73" s="1063"/>
      <c r="TII73" s="1063"/>
      <c r="TIJ73" s="527"/>
      <c r="TIK73" s="1062"/>
      <c r="TIL73" s="1063"/>
      <c r="TIM73" s="1063"/>
      <c r="TIN73" s="1063"/>
      <c r="TIO73" s="1063"/>
      <c r="TIP73" s="1063"/>
      <c r="TIQ73" s="527"/>
      <c r="TIR73" s="1062"/>
      <c r="TIS73" s="1063"/>
      <c r="TIT73" s="1063"/>
      <c r="TIU73" s="1063"/>
      <c r="TIV73" s="1063"/>
      <c r="TIW73" s="1063"/>
      <c r="TIX73" s="527"/>
      <c r="TIY73" s="1062"/>
      <c r="TIZ73" s="1063"/>
      <c r="TJA73" s="1063"/>
      <c r="TJB73" s="1063"/>
      <c r="TJC73" s="1063"/>
      <c r="TJD73" s="1063"/>
      <c r="TJE73" s="527"/>
      <c r="TJF73" s="1062"/>
      <c r="TJG73" s="1063"/>
      <c r="TJH73" s="1063"/>
      <c r="TJI73" s="1063"/>
      <c r="TJJ73" s="1063"/>
      <c r="TJK73" s="1063"/>
      <c r="TJL73" s="527"/>
      <c r="TJM73" s="1062"/>
      <c r="TJN73" s="1063"/>
      <c r="TJO73" s="1063"/>
      <c r="TJP73" s="1063"/>
      <c r="TJQ73" s="1063"/>
      <c r="TJR73" s="1063"/>
      <c r="TJS73" s="527"/>
      <c r="TJT73" s="1062"/>
      <c r="TJU73" s="1063"/>
      <c r="TJV73" s="1063"/>
      <c r="TJW73" s="1063"/>
      <c r="TJX73" s="1063"/>
      <c r="TJY73" s="1063"/>
      <c r="TJZ73" s="527"/>
      <c r="TKA73" s="1062"/>
      <c r="TKB73" s="1063"/>
      <c r="TKC73" s="1063"/>
      <c r="TKD73" s="1063"/>
      <c r="TKE73" s="1063"/>
      <c r="TKF73" s="1063"/>
      <c r="TKG73" s="527"/>
      <c r="TKH73" s="1062"/>
      <c r="TKI73" s="1063"/>
      <c r="TKJ73" s="1063"/>
      <c r="TKK73" s="1063"/>
      <c r="TKL73" s="1063"/>
      <c r="TKM73" s="1063"/>
      <c r="TKN73" s="527"/>
      <c r="TKO73" s="1062"/>
      <c r="TKP73" s="1063"/>
      <c r="TKQ73" s="1063"/>
      <c r="TKR73" s="1063"/>
      <c r="TKS73" s="1063"/>
      <c r="TKT73" s="1063"/>
      <c r="TKU73" s="527"/>
      <c r="TKV73" s="1062"/>
      <c r="TKW73" s="1063"/>
      <c r="TKX73" s="1063"/>
      <c r="TKY73" s="1063"/>
      <c r="TKZ73" s="1063"/>
      <c r="TLA73" s="1063"/>
      <c r="TLB73" s="527"/>
      <c r="TLC73" s="1062"/>
      <c r="TLD73" s="1063"/>
      <c r="TLE73" s="1063"/>
      <c r="TLF73" s="1063"/>
      <c r="TLG73" s="1063"/>
      <c r="TLH73" s="1063"/>
      <c r="TLI73" s="527"/>
      <c r="TLJ73" s="1062"/>
      <c r="TLK73" s="1063"/>
      <c r="TLL73" s="1063"/>
      <c r="TLM73" s="1063"/>
      <c r="TLN73" s="1063"/>
      <c r="TLO73" s="1063"/>
      <c r="TLP73" s="527"/>
      <c r="TLQ73" s="1062"/>
      <c r="TLR73" s="1063"/>
      <c r="TLS73" s="1063"/>
      <c r="TLT73" s="1063"/>
      <c r="TLU73" s="1063"/>
      <c r="TLV73" s="1063"/>
      <c r="TLW73" s="527"/>
      <c r="TLX73" s="1062"/>
      <c r="TLY73" s="1063"/>
      <c r="TLZ73" s="1063"/>
      <c r="TMA73" s="1063"/>
      <c r="TMB73" s="1063"/>
      <c r="TMC73" s="1063"/>
      <c r="TMD73" s="527"/>
      <c r="TME73" s="1062"/>
      <c r="TMF73" s="1063"/>
      <c r="TMG73" s="1063"/>
      <c r="TMH73" s="1063"/>
      <c r="TMI73" s="1063"/>
      <c r="TMJ73" s="1063"/>
      <c r="TMK73" s="527"/>
      <c r="TML73" s="1062"/>
      <c r="TMM73" s="1063"/>
      <c r="TMN73" s="1063"/>
      <c r="TMO73" s="1063"/>
      <c r="TMP73" s="1063"/>
      <c r="TMQ73" s="1063"/>
      <c r="TMR73" s="527"/>
      <c r="TMS73" s="1062"/>
      <c r="TMT73" s="1063"/>
      <c r="TMU73" s="1063"/>
      <c r="TMV73" s="1063"/>
      <c r="TMW73" s="1063"/>
      <c r="TMX73" s="1063"/>
      <c r="TMY73" s="527"/>
      <c r="TMZ73" s="1062"/>
      <c r="TNA73" s="1063"/>
      <c r="TNB73" s="1063"/>
      <c r="TNC73" s="1063"/>
      <c r="TND73" s="1063"/>
      <c r="TNE73" s="1063"/>
      <c r="TNF73" s="527"/>
      <c r="TNG73" s="1062"/>
      <c r="TNH73" s="1063"/>
      <c r="TNI73" s="1063"/>
      <c r="TNJ73" s="1063"/>
      <c r="TNK73" s="1063"/>
      <c r="TNL73" s="1063"/>
      <c r="TNM73" s="527"/>
      <c r="TNN73" s="1062"/>
      <c r="TNO73" s="1063"/>
      <c r="TNP73" s="1063"/>
      <c r="TNQ73" s="1063"/>
      <c r="TNR73" s="1063"/>
      <c r="TNS73" s="1063"/>
      <c r="TNT73" s="527"/>
      <c r="TNU73" s="1062"/>
      <c r="TNV73" s="1063"/>
      <c r="TNW73" s="1063"/>
      <c r="TNX73" s="1063"/>
      <c r="TNY73" s="1063"/>
      <c r="TNZ73" s="1063"/>
      <c r="TOA73" s="527"/>
      <c r="TOB73" s="1062"/>
      <c r="TOC73" s="1063"/>
      <c r="TOD73" s="1063"/>
      <c r="TOE73" s="1063"/>
      <c r="TOF73" s="1063"/>
      <c r="TOG73" s="1063"/>
      <c r="TOH73" s="527"/>
      <c r="TOI73" s="1062"/>
      <c r="TOJ73" s="1063"/>
      <c r="TOK73" s="1063"/>
      <c r="TOL73" s="1063"/>
      <c r="TOM73" s="1063"/>
      <c r="TON73" s="1063"/>
      <c r="TOO73" s="527"/>
      <c r="TOP73" s="1062"/>
      <c r="TOQ73" s="1063"/>
      <c r="TOR73" s="1063"/>
      <c r="TOS73" s="1063"/>
      <c r="TOT73" s="1063"/>
      <c r="TOU73" s="1063"/>
      <c r="TOV73" s="527"/>
      <c r="TOW73" s="1062"/>
      <c r="TOX73" s="1063"/>
      <c r="TOY73" s="1063"/>
      <c r="TOZ73" s="1063"/>
      <c r="TPA73" s="1063"/>
      <c r="TPB73" s="1063"/>
      <c r="TPC73" s="527"/>
      <c r="TPD73" s="1062"/>
      <c r="TPE73" s="1063"/>
      <c r="TPF73" s="1063"/>
      <c r="TPG73" s="1063"/>
      <c r="TPH73" s="1063"/>
      <c r="TPI73" s="1063"/>
      <c r="TPJ73" s="527"/>
      <c r="TPK73" s="1062"/>
      <c r="TPL73" s="1063"/>
      <c r="TPM73" s="1063"/>
      <c r="TPN73" s="1063"/>
      <c r="TPO73" s="1063"/>
      <c r="TPP73" s="1063"/>
      <c r="TPQ73" s="527"/>
      <c r="TPR73" s="1062"/>
      <c r="TPS73" s="1063"/>
      <c r="TPT73" s="1063"/>
      <c r="TPU73" s="1063"/>
      <c r="TPV73" s="1063"/>
      <c r="TPW73" s="1063"/>
      <c r="TPX73" s="527"/>
      <c r="TPY73" s="1062"/>
      <c r="TPZ73" s="1063"/>
      <c r="TQA73" s="1063"/>
      <c r="TQB73" s="1063"/>
      <c r="TQC73" s="1063"/>
      <c r="TQD73" s="1063"/>
      <c r="TQE73" s="527"/>
      <c r="TQF73" s="1062"/>
      <c r="TQG73" s="1063"/>
      <c r="TQH73" s="1063"/>
      <c r="TQI73" s="1063"/>
      <c r="TQJ73" s="1063"/>
      <c r="TQK73" s="1063"/>
      <c r="TQL73" s="527"/>
      <c r="TQM73" s="1062"/>
      <c r="TQN73" s="1063"/>
      <c r="TQO73" s="1063"/>
      <c r="TQP73" s="1063"/>
      <c r="TQQ73" s="1063"/>
      <c r="TQR73" s="1063"/>
      <c r="TQS73" s="527"/>
      <c r="TQT73" s="1062"/>
      <c r="TQU73" s="1063"/>
      <c r="TQV73" s="1063"/>
      <c r="TQW73" s="1063"/>
      <c r="TQX73" s="1063"/>
      <c r="TQY73" s="1063"/>
      <c r="TQZ73" s="527"/>
      <c r="TRA73" s="1062"/>
      <c r="TRB73" s="1063"/>
      <c r="TRC73" s="1063"/>
      <c r="TRD73" s="1063"/>
      <c r="TRE73" s="1063"/>
      <c r="TRF73" s="1063"/>
      <c r="TRG73" s="527"/>
      <c r="TRH73" s="1062"/>
      <c r="TRI73" s="1063"/>
      <c r="TRJ73" s="1063"/>
      <c r="TRK73" s="1063"/>
      <c r="TRL73" s="1063"/>
      <c r="TRM73" s="1063"/>
      <c r="TRN73" s="527"/>
      <c r="TRO73" s="1062"/>
      <c r="TRP73" s="1063"/>
      <c r="TRQ73" s="1063"/>
      <c r="TRR73" s="1063"/>
      <c r="TRS73" s="1063"/>
      <c r="TRT73" s="1063"/>
      <c r="TRU73" s="527"/>
      <c r="TRV73" s="1062"/>
      <c r="TRW73" s="1063"/>
      <c r="TRX73" s="1063"/>
      <c r="TRY73" s="1063"/>
      <c r="TRZ73" s="1063"/>
      <c r="TSA73" s="1063"/>
      <c r="TSB73" s="527"/>
      <c r="TSC73" s="1062"/>
      <c r="TSD73" s="1063"/>
      <c r="TSE73" s="1063"/>
      <c r="TSF73" s="1063"/>
      <c r="TSG73" s="1063"/>
      <c r="TSH73" s="1063"/>
      <c r="TSI73" s="527"/>
      <c r="TSJ73" s="1062"/>
      <c r="TSK73" s="1063"/>
      <c r="TSL73" s="1063"/>
      <c r="TSM73" s="1063"/>
      <c r="TSN73" s="1063"/>
      <c r="TSO73" s="1063"/>
      <c r="TSP73" s="527"/>
      <c r="TSQ73" s="1062"/>
      <c r="TSR73" s="1063"/>
      <c r="TSS73" s="1063"/>
      <c r="TST73" s="1063"/>
      <c r="TSU73" s="1063"/>
      <c r="TSV73" s="1063"/>
      <c r="TSW73" s="527"/>
      <c r="TSX73" s="1062"/>
      <c r="TSY73" s="1063"/>
      <c r="TSZ73" s="1063"/>
      <c r="TTA73" s="1063"/>
      <c r="TTB73" s="1063"/>
      <c r="TTC73" s="1063"/>
      <c r="TTD73" s="527"/>
      <c r="TTE73" s="1062"/>
      <c r="TTF73" s="1063"/>
      <c r="TTG73" s="1063"/>
      <c r="TTH73" s="1063"/>
      <c r="TTI73" s="1063"/>
      <c r="TTJ73" s="1063"/>
      <c r="TTK73" s="527"/>
      <c r="TTL73" s="1062"/>
      <c r="TTM73" s="1063"/>
      <c r="TTN73" s="1063"/>
      <c r="TTO73" s="1063"/>
      <c r="TTP73" s="1063"/>
      <c r="TTQ73" s="1063"/>
      <c r="TTR73" s="527"/>
      <c r="TTS73" s="1062"/>
      <c r="TTT73" s="1063"/>
      <c r="TTU73" s="1063"/>
      <c r="TTV73" s="1063"/>
      <c r="TTW73" s="1063"/>
      <c r="TTX73" s="1063"/>
      <c r="TTY73" s="527"/>
      <c r="TTZ73" s="1062"/>
      <c r="TUA73" s="1063"/>
      <c r="TUB73" s="1063"/>
      <c r="TUC73" s="1063"/>
      <c r="TUD73" s="1063"/>
      <c r="TUE73" s="1063"/>
      <c r="TUF73" s="527"/>
      <c r="TUG73" s="1062"/>
      <c r="TUH73" s="1063"/>
      <c r="TUI73" s="1063"/>
      <c r="TUJ73" s="1063"/>
      <c r="TUK73" s="1063"/>
      <c r="TUL73" s="1063"/>
      <c r="TUM73" s="527"/>
      <c r="TUN73" s="1062"/>
      <c r="TUO73" s="1063"/>
      <c r="TUP73" s="1063"/>
      <c r="TUQ73" s="1063"/>
      <c r="TUR73" s="1063"/>
      <c r="TUS73" s="1063"/>
      <c r="TUT73" s="527"/>
      <c r="TUU73" s="1062"/>
      <c r="TUV73" s="1063"/>
      <c r="TUW73" s="1063"/>
      <c r="TUX73" s="1063"/>
      <c r="TUY73" s="1063"/>
      <c r="TUZ73" s="1063"/>
      <c r="TVA73" s="527"/>
      <c r="TVB73" s="1062"/>
      <c r="TVC73" s="1063"/>
      <c r="TVD73" s="1063"/>
      <c r="TVE73" s="1063"/>
      <c r="TVF73" s="1063"/>
      <c r="TVG73" s="1063"/>
      <c r="TVH73" s="527"/>
      <c r="TVI73" s="1062"/>
      <c r="TVJ73" s="1063"/>
      <c r="TVK73" s="1063"/>
      <c r="TVL73" s="1063"/>
      <c r="TVM73" s="1063"/>
      <c r="TVN73" s="1063"/>
      <c r="TVO73" s="527"/>
      <c r="TVP73" s="1062"/>
      <c r="TVQ73" s="1063"/>
      <c r="TVR73" s="1063"/>
      <c r="TVS73" s="1063"/>
      <c r="TVT73" s="1063"/>
      <c r="TVU73" s="1063"/>
      <c r="TVV73" s="527"/>
      <c r="TVW73" s="1062"/>
      <c r="TVX73" s="1063"/>
      <c r="TVY73" s="1063"/>
      <c r="TVZ73" s="1063"/>
      <c r="TWA73" s="1063"/>
      <c r="TWB73" s="1063"/>
      <c r="TWC73" s="527"/>
      <c r="TWD73" s="1062"/>
      <c r="TWE73" s="1063"/>
      <c r="TWF73" s="1063"/>
      <c r="TWG73" s="1063"/>
      <c r="TWH73" s="1063"/>
      <c r="TWI73" s="1063"/>
      <c r="TWJ73" s="527"/>
      <c r="TWK73" s="1062"/>
      <c r="TWL73" s="1063"/>
      <c r="TWM73" s="1063"/>
      <c r="TWN73" s="1063"/>
      <c r="TWO73" s="1063"/>
      <c r="TWP73" s="1063"/>
      <c r="TWQ73" s="527"/>
      <c r="TWR73" s="1062"/>
      <c r="TWS73" s="1063"/>
      <c r="TWT73" s="1063"/>
      <c r="TWU73" s="1063"/>
      <c r="TWV73" s="1063"/>
      <c r="TWW73" s="1063"/>
      <c r="TWX73" s="527"/>
      <c r="TWY73" s="1062"/>
      <c r="TWZ73" s="1063"/>
      <c r="TXA73" s="1063"/>
      <c r="TXB73" s="1063"/>
      <c r="TXC73" s="1063"/>
      <c r="TXD73" s="1063"/>
      <c r="TXE73" s="527"/>
      <c r="TXF73" s="1062"/>
      <c r="TXG73" s="1063"/>
      <c r="TXH73" s="1063"/>
      <c r="TXI73" s="1063"/>
      <c r="TXJ73" s="1063"/>
      <c r="TXK73" s="1063"/>
      <c r="TXL73" s="527"/>
      <c r="TXM73" s="1062"/>
      <c r="TXN73" s="1063"/>
      <c r="TXO73" s="1063"/>
      <c r="TXP73" s="1063"/>
      <c r="TXQ73" s="1063"/>
      <c r="TXR73" s="1063"/>
      <c r="TXS73" s="527"/>
      <c r="TXT73" s="1062"/>
      <c r="TXU73" s="1063"/>
      <c r="TXV73" s="1063"/>
      <c r="TXW73" s="1063"/>
      <c r="TXX73" s="1063"/>
      <c r="TXY73" s="1063"/>
      <c r="TXZ73" s="527"/>
      <c r="TYA73" s="1062"/>
      <c r="TYB73" s="1063"/>
      <c r="TYC73" s="1063"/>
      <c r="TYD73" s="1063"/>
      <c r="TYE73" s="1063"/>
      <c r="TYF73" s="1063"/>
      <c r="TYG73" s="527"/>
      <c r="TYH73" s="1062"/>
      <c r="TYI73" s="1063"/>
      <c r="TYJ73" s="1063"/>
      <c r="TYK73" s="1063"/>
      <c r="TYL73" s="1063"/>
      <c r="TYM73" s="1063"/>
      <c r="TYN73" s="527"/>
      <c r="TYO73" s="1062"/>
      <c r="TYP73" s="1063"/>
      <c r="TYQ73" s="1063"/>
      <c r="TYR73" s="1063"/>
      <c r="TYS73" s="1063"/>
      <c r="TYT73" s="1063"/>
      <c r="TYU73" s="527"/>
      <c r="TYV73" s="1062"/>
      <c r="TYW73" s="1063"/>
      <c r="TYX73" s="1063"/>
      <c r="TYY73" s="1063"/>
      <c r="TYZ73" s="1063"/>
      <c r="TZA73" s="1063"/>
      <c r="TZB73" s="527"/>
      <c r="TZC73" s="1062"/>
      <c r="TZD73" s="1063"/>
      <c r="TZE73" s="1063"/>
      <c r="TZF73" s="1063"/>
      <c r="TZG73" s="1063"/>
      <c r="TZH73" s="1063"/>
      <c r="TZI73" s="527"/>
      <c r="TZJ73" s="1062"/>
      <c r="TZK73" s="1063"/>
      <c r="TZL73" s="1063"/>
      <c r="TZM73" s="1063"/>
      <c r="TZN73" s="1063"/>
      <c r="TZO73" s="1063"/>
      <c r="TZP73" s="527"/>
      <c r="TZQ73" s="1062"/>
      <c r="TZR73" s="1063"/>
      <c r="TZS73" s="1063"/>
      <c r="TZT73" s="1063"/>
      <c r="TZU73" s="1063"/>
      <c r="TZV73" s="1063"/>
      <c r="TZW73" s="527"/>
      <c r="TZX73" s="1062"/>
      <c r="TZY73" s="1063"/>
      <c r="TZZ73" s="1063"/>
      <c r="UAA73" s="1063"/>
      <c r="UAB73" s="1063"/>
      <c r="UAC73" s="1063"/>
      <c r="UAD73" s="527"/>
      <c r="UAE73" s="1062"/>
      <c r="UAF73" s="1063"/>
      <c r="UAG73" s="1063"/>
      <c r="UAH73" s="1063"/>
      <c r="UAI73" s="1063"/>
      <c r="UAJ73" s="1063"/>
      <c r="UAK73" s="527"/>
      <c r="UAL73" s="1062"/>
      <c r="UAM73" s="1063"/>
      <c r="UAN73" s="1063"/>
      <c r="UAO73" s="1063"/>
      <c r="UAP73" s="1063"/>
      <c r="UAQ73" s="1063"/>
      <c r="UAR73" s="527"/>
      <c r="UAS73" s="1062"/>
      <c r="UAT73" s="1063"/>
      <c r="UAU73" s="1063"/>
      <c r="UAV73" s="1063"/>
      <c r="UAW73" s="1063"/>
      <c r="UAX73" s="1063"/>
      <c r="UAY73" s="527"/>
      <c r="UAZ73" s="1062"/>
      <c r="UBA73" s="1063"/>
      <c r="UBB73" s="1063"/>
      <c r="UBC73" s="1063"/>
      <c r="UBD73" s="1063"/>
      <c r="UBE73" s="1063"/>
      <c r="UBF73" s="527"/>
      <c r="UBG73" s="1062"/>
      <c r="UBH73" s="1063"/>
      <c r="UBI73" s="1063"/>
      <c r="UBJ73" s="1063"/>
      <c r="UBK73" s="1063"/>
      <c r="UBL73" s="1063"/>
      <c r="UBM73" s="527"/>
      <c r="UBN73" s="1062"/>
      <c r="UBO73" s="1063"/>
      <c r="UBP73" s="1063"/>
      <c r="UBQ73" s="1063"/>
      <c r="UBR73" s="1063"/>
      <c r="UBS73" s="1063"/>
      <c r="UBT73" s="527"/>
      <c r="UBU73" s="1062"/>
      <c r="UBV73" s="1063"/>
      <c r="UBW73" s="1063"/>
      <c r="UBX73" s="1063"/>
      <c r="UBY73" s="1063"/>
      <c r="UBZ73" s="1063"/>
      <c r="UCA73" s="527"/>
      <c r="UCB73" s="1062"/>
      <c r="UCC73" s="1063"/>
      <c r="UCD73" s="1063"/>
      <c r="UCE73" s="1063"/>
      <c r="UCF73" s="1063"/>
      <c r="UCG73" s="1063"/>
      <c r="UCH73" s="527"/>
      <c r="UCI73" s="1062"/>
      <c r="UCJ73" s="1063"/>
      <c r="UCK73" s="1063"/>
      <c r="UCL73" s="1063"/>
      <c r="UCM73" s="1063"/>
      <c r="UCN73" s="1063"/>
      <c r="UCO73" s="527"/>
      <c r="UCP73" s="1062"/>
      <c r="UCQ73" s="1063"/>
      <c r="UCR73" s="1063"/>
      <c r="UCS73" s="1063"/>
      <c r="UCT73" s="1063"/>
      <c r="UCU73" s="1063"/>
      <c r="UCV73" s="527"/>
      <c r="UCW73" s="1062"/>
      <c r="UCX73" s="1063"/>
      <c r="UCY73" s="1063"/>
      <c r="UCZ73" s="1063"/>
      <c r="UDA73" s="1063"/>
      <c r="UDB73" s="1063"/>
      <c r="UDC73" s="527"/>
      <c r="UDD73" s="1062"/>
      <c r="UDE73" s="1063"/>
      <c r="UDF73" s="1063"/>
      <c r="UDG73" s="1063"/>
      <c r="UDH73" s="1063"/>
      <c r="UDI73" s="1063"/>
      <c r="UDJ73" s="527"/>
      <c r="UDK73" s="1062"/>
      <c r="UDL73" s="1063"/>
      <c r="UDM73" s="1063"/>
      <c r="UDN73" s="1063"/>
      <c r="UDO73" s="1063"/>
      <c r="UDP73" s="1063"/>
      <c r="UDQ73" s="527"/>
      <c r="UDR73" s="1062"/>
      <c r="UDS73" s="1063"/>
      <c r="UDT73" s="1063"/>
      <c r="UDU73" s="1063"/>
      <c r="UDV73" s="1063"/>
      <c r="UDW73" s="1063"/>
      <c r="UDX73" s="527"/>
      <c r="UDY73" s="1062"/>
      <c r="UDZ73" s="1063"/>
      <c r="UEA73" s="1063"/>
      <c r="UEB73" s="1063"/>
      <c r="UEC73" s="1063"/>
      <c r="UED73" s="1063"/>
      <c r="UEE73" s="527"/>
      <c r="UEF73" s="1062"/>
      <c r="UEG73" s="1063"/>
      <c r="UEH73" s="1063"/>
      <c r="UEI73" s="1063"/>
      <c r="UEJ73" s="1063"/>
      <c r="UEK73" s="1063"/>
      <c r="UEL73" s="527"/>
      <c r="UEM73" s="1062"/>
      <c r="UEN73" s="1063"/>
      <c r="UEO73" s="1063"/>
      <c r="UEP73" s="1063"/>
      <c r="UEQ73" s="1063"/>
      <c r="UER73" s="1063"/>
      <c r="UES73" s="527"/>
      <c r="UET73" s="1062"/>
      <c r="UEU73" s="1063"/>
      <c r="UEV73" s="1063"/>
      <c r="UEW73" s="1063"/>
      <c r="UEX73" s="1063"/>
      <c r="UEY73" s="1063"/>
      <c r="UEZ73" s="527"/>
      <c r="UFA73" s="1062"/>
      <c r="UFB73" s="1063"/>
      <c r="UFC73" s="1063"/>
      <c r="UFD73" s="1063"/>
      <c r="UFE73" s="1063"/>
      <c r="UFF73" s="1063"/>
      <c r="UFG73" s="527"/>
      <c r="UFH73" s="1062"/>
      <c r="UFI73" s="1063"/>
      <c r="UFJ73" s="1063"/>
      <c r="UFK73" s="1063"/>
      <c r="UFL73" s="1063"/>
      <c r="UFM73" s="1063"/>
      <c r="UFN73" s="527"/>
      <c r="UFO73" s="1062"/>
      <c r="UFP73" s="1063"/>
      <c r="UFQ73" s="1063"/>
      <c r="UFR73" s="1063"/>
      <c r="UFS73" s="1063"/>
      <c r="UFT73" s="1063"/>
      <c r="UFU73" s="527"/>
      <c r="UFV73" s="1062"/>
      <c r="UFW73" s="1063"/>
      <c r="UFX73" s="1063"/>
      <c r="UFY73" s="1063"/>
      <c r="UFZ73" s="1063"/>
      <c r="UGA73" s="1063"/>
      <c r="UGB73" s="527"/>
      <c r="UGC73" s="1062"/>
      <c r="UGD73" s="1063"/>
      <c r="UGE73" s="1063"/>
      <c r="UGF73" s="1063"/>
      <c r="UGG73" s="1063"/>
      <c r="UGH73" s="1063"/>
      <c r="UGI73" s="527"/>
      <c r="UGJ73" s="1062"/>
      <c r="UGK73" s="1063"/>
      <c r="UGL73" s="1063"/>
      <c r="UGM73" s="1063"/>
      <c r="UGN73" s="1063"/>
      <c r="UGO73" s="1063"/>
      <c r="UGP73" s="527"/>
      <c r="UGQ73" s="1062"/>
      <c r="UGR73" s="1063"/>
      <c r="UGS73" s="1063"/>
      <c r="UGT73" s="1063"/>
      <c r="UGU73" s="1063"/>
      <c r="UGV73" s="1063"/>
      <c r="UGW73" s="527"/>
      <c r="UGX73" s="1062"/>
      <c r="UGY73" s="1063"/>
      <c r="UGZ73" s="1063"/>
      <c r="UHA73" s="1063"/>
      <c r="UHB73" s="1063"/>
      <c r="UHC73" s="1063"/>
      <c r="UHD73" s="527"/>
      <c r="UHE73" s="1062"/>
      <c r="UHF73" s="1063"/>
      <c r="UHG73" s="1063"/>
      <c r="UHH73" s="1063"/>
      <c r="UHI73" s="1063"/>
      <c r="UHJ73" s="1063"/>
      <c r="UHK73" s="527"/>
      <c r="UHL73" s="1062"/>
      <c r="UHM73" s="1063"/>
      <c r="UHN73" s="1063"/>
      <c r="UHO73" s="1063"/>
      <c r="UHP73" s="1063"/>
      <c r="UHQ73" s="1063"/>
      <c r="UHR73" s="527"/>
      <c r="UHS73" s="1062"/>
      <c r="UHT73" s="1063"/>
      <c r="UHU73" s="1063"/>
      <c r="UHV73" s="1063"/>
      <c r="UHW73" s="1063"/>
      <c r="UHX73" s="1063"/>
      <c r="UHY73" s="527"/>
      <c r="UHZ73" s="1062"/>
      <c r="UIA73" s="1063"/>
      <c r="UIB73" s="1063"/>
      <c r="UIC73" s="1063"/>
      <c r="UID73" s="1063"/>
      <c r="UIE73" s="1063"/>
      <c r="UIF73" s="527"/>
      <c r="UIG73" s="1062"/>
      <c r="UIH73" s="1063"/>
      <c r="UII73" s="1063"/>
      <c r="UIJ73" s="1063"/>
      <c r="UIK73" s="1063"/>
      <c r="UIL73" s="1063"/>
      <c r="UIM73" s="527"/>
      <c r="UIN73" s="1062"/>
      <c r="UIO73" s="1063"/>
      <c r="UIP73" s="1063"/>
      <c r="UIQ73" s="1063"/>
      <c r="UIR73" s="1063"/>
      <c r="UIS73" s="1063"/>
      <c r="UIT73" s="527"/>
      <c r="UIU73" s="1062"/>
      <c r="UIV73" s="1063"/>
      <c r="UIW73" s="1063"/>
      <c r="UIX73" s="1063"/>
      <c r="UIY73" s="1063"/>
      <c r="UIZ73" s="1063"/>
      <c r="UJA73" s="527"/>
      <c r="UJB73" s="1062"/>
      <c r="UJC73" s="1063"/>
      <c r="UJD73" s="1063"/>
      <c r="UJE73" s="1063"/>
      <c r="UJF73" s="1063"/>
      <c r="UJG73" s="1063"/>
      <c r="UJH73" s="527"/>
      <c r="UJI73" s="1062"/>
      <c r="UJJ73" s="1063"/>
      <c r="UJK73" s="1063"/>
      <c r="UJL73" s="1063"/>
      <c r="UJM73" s="1063"/>
      <c r="UJN73" s="1063"/>
      <c r="UJO73" s="527"/>
      <c r="UJP73" s="1062"/>
      <c r="UJQ73" s="1063"/>
      <c r="UJR73" s="1063"/>
      <c r="UJS73" s="1063"/>
      <c r="UJT73" s="1063"/>
      <c r="UJU73" s="1063"/>
      <c r="UJV73" s="527"/>
      <c r="UJW73" s="1062"/>
      <c r="UJX73" s="1063"/>
      <c r="UJY73" s="1063"/>
      <c r="UJZ73" s="1063"/>
      <c r="UKA73" s="1063"/>
      <c r="UKB73" s="1063"/>
      <c r="UKC73" s="527"/>
      <c r="UKD73" s="1062"/>
      <c r="UKE73" s="1063"/>
      <c r="UKF73" s="1063"/>
      <c r="UKG73" s="1063"/>
      <c r="UKH73" s="1063"/>
      <c r="UKI73" s="1063"/>
      <c r="UKJ73" s="527"/>
      <c r="UKK73" s="1062"/>
      <c r="UKL73" s="1063"/>
      <c r="UKM73" s="1063"/>
      <c r="UKN73" s="1063"/>
      <c r="UKO73" s="1063"/>
      <c r="UKP73" s="1063"/>
      <c r="UKQ73" s="527"/>
      <c r="UKR73" s="1062"/>
      <c r="UKS73" s="1063"/>
      <c r="UKT73" s="1063"/>
      <c r="UKU73" s="1063"/>
      <c r="UKV73" s="1063"/>
      <c r="UKW73" s="1063"/>
      <c r="UKX73" s="527"/>
      <c r="UKY73" s="1062"/>
      <c r="UKZ73" s="1063"/>
      <c r="ULA73" s="1063"/>
      <c r="ULB73" s="1063"/>
      <c r="ULC73" s="1063"/>
      <c r="ULD73" s="1063"/>
      <c r="ULE73" s="527"/>
      <c r="ULF73" s="1062"/>
      <c r="ULG73" s="1063"/>
      <c r="ULH73" s="1063"/>
      <c r="ULI73" s="1063"/>
      <c r="ULJ73" s="1063"/>
      <c r="ULK73" s="1063"/>
      <c r="ULL73" s="527"/>
      <c r="ULM73" s="1062"/>
      <c r="ULN73" s="1063"/>
      <c r="ULO73" s="1063"/>
      <c r="ULP73" s="1063"/>
      <c r="ULQ73" s="1063"/>
      <c r="ULR73" s="1063"/>
      <c r="ULS73" s="527"/>
      <c r="ULT73" s="1062"/>
      <c r="ULU73" s="1063"/>
      <c r="ULV73" s="1063"/>
      <c r="ULW73" s="1063"/>
      <c r="ULX73" s="1063"/>
      <c r="ULY73" s="1063"/>
      <c r="ULZ73" s="527"/>
      <c r="UMA73" s="1062"/>
      <c r="UMB73" s="1063"/>
      <c r="UMC73" s="1063"/>
      <c r="UMD73" s="1063"/>
      <c r="UME73" s="1063"/>
      <c r="UMF73" s="1063"/>
      <c r="UMG73" s="527"/>
      <c r="UMH73" s="1062"/>
      <c r="UMI73" s="1063"/>
      <c r="UMJ73" s="1063"/>
      <c r="UMK73" s="1063"/>
      <c r="UML73" s="1063"/>
      <c r="UMM73" s="1063"/>
      <c r="UMN73" s="527"/>
      <c r="UMO73" s="1062"/>
      <c r="UMP73" s="1063"/>
      <c r="UMQ73" s="1063"/>
      <c r="UMR73" s="1063"/>
      <c r="UMS73" s="1063"/>
      <c r="UMT73" s="1063"/>
      <c r="UMU73" s="527"/>
      <c r="UMV73" s="1062"/>
      <c r="UMW73" s="1063"/>
      <c r="UMX73" s="1063"/>
      <c r="UMY73" s="1063"/>
      <c r="UMZ73" s="1063"/>
      <c r="UNA73" s="1063"/>
      <c r="UNB73" s="527"/>
      <c r="UNC73" s="1062"/>
      <c r="UND73" s="1063"/>
      <c r="UNE73" s="1063"/>
      <c r="UNF73" s="1063"/>
      <c r="UNG73" s="1063"/>
      <c r="UNH73" s="1063"/>
      <c r="UNI73" s="527"/>
      <c r="UNJ73" s="1062"/>
      <c r="UNK73" s="1063"/>
      <c r="UNL73" s="1063"/>
      <c r="UNM73" s="1063"/>
      <c r="UNN73" s="1063"/>
      <c r="UNO73" s="1063"/>
      <c r="UNP73" s="527"/>
      <c r="UNQ73" s="1062"/>
      <c r="UNR73" s="1063"/>
      <c r="UNS73" s="1063"/>
      <c r="UNT73" s="1063"/>
      <c r="UNU73" s="1063"/>
      <c r="UNV73" s="1063"/>
      <c r="UNW73" s="527"/>
      <c r="UNX73" s="1062"/>
      <c r="UNY73" s="1063"/>
      <c r="UNZ73" s="1063"/>
      <c r="UOA73" s="1063"/>
      <c r="UOB73" s="1063"/>
      <c r="UOC73" s="1063"/>
      <c r="UOD73" s="527"/>
      <c r="UOE73" s="1062"/>
      <c r="UOF73" s="1063"/>
      <c r="UOG73" s="1063"/>
      <c r="UOH73" s="1063"/>
      <c r="UOI73" s="1063"/>
      <c r="UOJ73" s="1063"/>
      <c r="UOK73" s="527"/>
      <c r="UOL73" s="1062"/>
      <c r="UOM73" s="1063"/>
      <c r="UON73" s="1063"/>
      <c r="UOO73" s="1063"/>
      <c r="UOP73" s="1063"/>
      <c r="UOQ73" s="1063"/>
      <c r="UOR73" s="527"/>
      <c r="UOS73" s="1062"/>
      <c r="UOT73" s="1063"/>
      <c r="UOU73" s="1063"/>
      <c r="UOV73" s="1063"/>
      <c r="UOW73" s="1063"/>
      <c r="UOX73" s="1063"/>
      <c r="UOY73" s="527"/>
      <c r="UOZ73" s="1062"/>
      <c r="UPA73" s="1063"/>
      <c r="UPB73" s="1063"/>
      <c r="UPC73" s="1063"/>
      <c r="UPD73" s="1063"/>
      <c r="UPE73" s="1063"/>
      <c r="UPF73" s="527"/>
      <c r="UPG73" s="1062"/>
      <c r="UPH73" s="1063"/>
      <c r="UPI73" s="1063"/>
      <c r="UPJ73" s="1063"/>
      <c r="UPK73" s="1063"/>
      <c r="UPL73" s="1063"/>
      <c r="UPM73" s="527"/>
      <c r="UPN73" s="1062"/>
      <c r="UPO73" s="1063"/>
      <c r="UPP73" s="1063"/>
      <c r="UPQ73" s="1063"/>
      <c r="UPR73" s="1063"/>
      <c r="UPS73" s="1063"/>
      <c r="UPT73" s="527"/>
      <c r="UPU73" s="1062"/>
      <c r="UPV73" s="1063"/>
      <c r="UPW73" s="1063"/>
      <c r="UPX73" s="1063"/>
      <c r="UPY73" s="1063"/>
      <c r="UPZ73" s="1063"/>
      <c r="UQA73" s="527"/>
      <c r="UQB73" s="1062"/>
      <c r="UQC73" s="1063"/>
      <c r="UQD73" s="1063"/>
      <c r="UQE73" s="1063"/>
      <c r="UQF73" s="1063"/>
      <c r="UQG73" s="1063"/>
      <c r="UQH73" s="527"/>
      <c r="UQI73" s="1062"/>
      <c r="UQJ73" s="1063"/>
      <c r="UQK73" s="1063"/>
      <c r="UQL73" s="1063"/>
      <c r="UQM73" s="1063"/>
      <c r="UQN73" s="1063"/>
      <c r="UQO73" s="527"/>
      <c r="UQP73" s="1062"/>
      <c r="UQQ73" s="1063"/>
      <c r="UQR73" s="1063"/>
      <c r="UQS73" s="1063"/>
      <c r="UQT73" s="1063"/>
      <c r="UQU73" s="1063"/>
      <c r="UQV73" s="527"/>
      <c r="UQW73" s="1062"/>
      <c r="UQX73" s="1063"/>
      <c r="UQY73" s="1063"/>
      <c r="UQZ73" s="1063"/>
      <c r="URA73" s="1063"/>
      <c r="URB73" s="1063"/>
      <c r="URC73" s="527"/>
      <c r="URD73" s="1062"/>
      <c r="URE73" s="1063"/>
      <c r="URF73" s="1063"/>
      <c r="URG73" s="1063"/>
      <c r="URH73" s="1063"/>
      <c r="URI73" s="1063"/>
      <c r="URJ73" s="527"/>
      <c r="URK73" s="1062"/>
      <c r="URL73" s="1063"/>
      <c r="URM73" s="1063"/>
      <c r="URN73" s="1063"/>
      <c r="URO73" s="1063"/>
      <c r="URP73" s="1063"/>
      <c r="URQ73" s="527"/>
      <c r="URR73" s="1062"/>
      <c r="URS73" s="1063"/>
      <c r="URT73" s="1063"/>
      <c r="URU73" s="1063"/>
      <c r="URV73" s="1063"/>
      <c r="URW73" s="1063"/>
      <c r="URX73" s="527"/>
      <c r="URY73" s="1062"/>
      <c r="URZ73" s="1063"/>
      <c r="USA73" s="1063"/>
      <c r="USB73" s="1063"/>
      <c r="USC73" s="1063"/>
      <c r="USD73" s="1063"/>
      <c r="USE73" s="527"/>
      <c r="USF73" s="1062"/>
      <c r="USG73" s="1063"/>
      <c r="USH73" s="1063"/>
      <c r="USI73" s="1063"/>
      <c r="USJ73" s="1063"/>
      <c r="USK73" s="1063"/>
      <c r="USL73" s="527"/>
      <c r="USM73" s="1062"/>
      <c r="USN73" s="1063"/>
      <c r="USO73" s="1063"/>
      <c r="USP73" s="1063"/>
      <c r="USQ73" s="1063"/>
      <c r="USR73" s="1063"/>
      <c r="USS73" s="527"/>
      <c r="UST73" s="1062"/>
      <c r="USU73" s="1063"/>
      <c r="USV73" s="1063"/>
      <c r="USW73" s="1063"/>
      <c r="USX73" s="1063"/>
      <c r="USY73" s="1063"/>
      <c r="USZ73" s="527"/>
      <c r="UTA73" s="1062"/>
      <c r="UTB73" s="1063"/>
      <c r="UTC73" s="1063"/>
      <c r="UTD73" s="1063"/>
      <c r="UTE73" s="1063"/>
      <c r="UTF73" s="1063"/>
      <c r="UTG73" s="527"/>
      <c r="UTH73" s="1062"/>
      <c r="UTI73" s="1063"/>
      <c r="UTJ73" s="1063"/>
      <c r="UTK73" s="1063"/>
      <c r="UTL73" s="1063"/>
      <c r="UTM73" s="1063"/>
      <c r="UTN73" s="527"/>
      <c r="UTO73" s="1062"/>
      <c r="UTP73" s="1063"/>
      <c r="UTQ73" s="1063"/>
      <c r="UTR73" s="1063"/>
      <c r="UTS73" s="1063"/>
      <c r="UTT73" s="1063"/>
      <c r="UTU73" s="527"/>
      <c r="UTV73" s="1062"/>
      <c r="UTW73" s="1063"/>
      <c r="UTX73" s="1063"/>
      <c r="UTY73" s="1063"/>
      <c r="UTZ73" s="1063"/>
      <c r="UUA73" s="1063"/>
      <c r="UUB73" s="527"/>
      <c r="UUC73" s="1062"/>
      <c r="UUD73" s="1063"/>
      <c r="UUE73" s="1063"/>
      <c r="UUF73" s="1063"/>
      <c r="UUG73" s="1063"/>
      <c r="UUH73" s="1063"/>
      <c r="UUI73" s="527"/>
      <c r="UUJ73" s="1062"/>
      <c r="UUK73" s="1063"/>
      <c r="UUL73" s="1063"/>
      <c r="UUM73" s="1063"/>
      <c r="UUN73" s="1063"/>
      <c r="UUO73" s="1063"/>
      <c r="UUP73" s="527"/>
      <c r="UUQ73" s="1062"/>
      <c r="UUR73" s="1063"/>
      <c r="UUS73" s="1063"/>
      <c r="UUT73" s="1063"/>
      <c r="UUU73" s="1063"/>
      <c r="UUV73" s="1063"/>
      <c r="UUW73" s="527"/>
      <c r="UUX73" s="1062"/>
      <c r="UUY73" s="1063"/>
      <c r="UUZ73" s="1063"/>
      <c r="UVA73" s="1063"/>
      <c r="UVB73" s="1063"/>
      <c r="UVC73" s="1063"/>
      <c r="UVD73" s="527"/>
      <c r="UVE73" s="1062"/>
      <c r="UVF73" s="1063"/>
      <c r="UVG73" s="1063"/>
      <c r="UVH73" s="1063"/>
      <c r="UVI73" s="1063"/>
      <c r="UVJ73" s="1063"/>
      <c r="UVK73" s="527"/>
      <c r="UVL73" s="1062"/>
      <c r="UVM73" s="1063"/>
      <c r="UVN73" s="1063"/>
      <c r="UVO73" s="1063"/>
      <c r="UVP73" s="1063"/>
      <c r="UVQ73" s="1063"/>
      <c r="UVR73" s="527"/>
      <c r="UVS73" s="1062"/>
      <c r="UVT73" s="1063"/>
      <c r="UVU73" s="1063"/>
      <c r="UVV73" s="1063"/>
      <c r="UVW73" s="1063"/>
      <c r="UVX73" s="1063"/>
      <c r="UVY73" s="527"/>
      <c r="UVZ73" s="1062"/>
      <c r="UWA73" s="1063"/>
      <c r="UWB73" s="1063"/>
      <c r="UWC73" s="1063"/>
      <c r="UWD73" s="1063"/>
      <c r="UWE73" s="1063"/>
      <c r="UWF73" s="527"/>
      <c r="UWG73" s="1062"/>
      <c r="UWH73" s="1063"/>
      <c r="UWI73" s="1063"/>
      <c r="UWJ73" s="1063"/>
      <c r="UWK73" s="1063"/>
      <c r="UWL73" s="1063"/>
      <c r="UWM73" s="527"/>
      <c r="UWN73" s="1062"/>
      <c r="UWO73" s="1063"/>
      <c r="UWP73" s="1063"/>
      <c r="UWQ73" s="1063"/>
      <c r="UWR73" s="1063"/>
      <c r="UWS73" s="1063"/>
      <c r="UWT73" s="527"/>
      <c r="UWU73" s="1062"/>
      <c r="UWV73" s="1063"/>
      <c r="UWW73" s="1063"/>
      <c r="UWX73" s="1063"/>
      <c r="UWY73" s="1063"/>
      <c r="UWZ73" s="1063"/>
      <c r="UXA73" s="527"/>
      <c r="UXB73" s="1062"/>
      <c r="UXC73" s="1063"/>
      <c r="UXD73" s="1063"/>
      <c r="UXE73" s="1063"/>
      <c r="UXF73" s="1063"/>
      <c r="UXG73" s="1063"/>
      <c r="UXH73" s="527"/>
      <c r="UXI73" s="1062"/>
      <c r="UXJ73" s="1063"/>
      <c r="UXK73" s="1063"/>
      <c r="UXL73" s="1063"/>
      <c r="UXM73" s="1063"/>
      <c r="UXN73" s="1063"/>
      <c r="UXO73" s="527"/>
      <c r="UXP73" s="1062"/>
      <c r="UXQ73" s="1063"/>
      <c r="UXR73" s="1063"/>
      <c r="UXS73" s="1063"/>
      <c r="UXT73" s="1063"/>
      <c r="UXU73" s="1063"/>
      <c r="UXV73" s="527"/>
      <c r="UXW73" s="1062"/>
      <c r="UXX73" s="1063"/>
      <c r="UXY73" s="1063"/>
      <c r="UXZ73" s="1063"/>
      <c r="UYA73" s="1063"/>
      <c r="UYB73" s="1063"/>
      <c r="UYC73" s="527"/>
      <c r="UYD73" s="1062"/>
      <c r="UYE73" s="1063"/>
      <c r="UYF73" s="1063"/>
      <c r="UYG73" s="1063"/>
      <c r="UYH73" s="1063"/>
      <c r="UYI73" s="1063"/>
      <c r="UYJ73" s="527"/>
      <c r="UYK73" s="1062"/>
      <c r="UYL73" s="1063"/>
      <c r="UYM73" s="1063"/>
      <c r="UYN73" s="1063"/>
      <c r="UYO73" s="1063"/>
      <c r="UYP73" s="1063"/>
      <c r="UYQ73" s="527"/>
      <c r="UYR73" s="1062"/>
      <c r="UYS73" s="1063"/>
      <c r="UYT73" s="1063"/>
      <c r="UYU73" s="1063"/>
      <c r="UYV73" s="1063"/>
      <c r="UYW73" s="1063"/>
      <c r="UYX73" s="527"/>
      <c r="UYY73" s="1062"/>
      <c r="UYZ73" s="1063"/>
      <c r="UZA73" s="1063"/>
      <c r="UZB73" s="1063"/>
      <c r="UZC73" s="1063"/>
      <c r="UZD73" s="1063"/>
      <c r="UZE73" s="527"/>
      <c r="UZF73" s="1062"/>
      <c r="UZG73" s="1063"/>
      <c r="UZH73" s="1063"/>
      <c r="UZI73" s="1063"/>
      <c r="UZJ73" s="1063"/>
      <c r="UZK73" s="1063"/>
      <c r="UZL73" s="527"/>
      <c r="UZM73" s="1062"/>
      <c r="UZN73" s="1063"/>
      <c r="UZO73" s="1063"/>
      <c r="UZP73" s="1063"/>
      <c r="UZQ73" s="1063"/>
      <c r="UZR73" s="1063"/>
      <c r="UZS73" s="527"/>
      <c r="UZT73" s="1062"/>
      <c r="UZU73" s="1063"/>
      <c r="UZV73" s="1063"/>
      <c r="UZW73" s="1063"/>
      <c r="UZX73" s="1063"/>
      <c r="UZY73" s="1063"/>
      <c r="UZZ73" s="527"/>
      <c r="VAA73" s="1062"/>
      <c r="VAB73" s="1063"/>
      <c r="VAC73" s="1063"/>
      <c r="VAD73" s="1063"/>
      <c r="VAE73" s="1063"/>
      <c r="VAF73" s="1063"/>
      <c r="VAG73" s="527"/>
      <c r="VAH73" s="1062"/>
      <c r="VAI73" s="1063"/>
      <c r="VAJ73" s="1063"/>
      <c r="VAK73" s="1063"/>
      <c r="VAL73" s="1063"/>
      <c r="VAM73" s="1063"/>
      <c r="VAN73" s="527"/>
      <c r="VAO73" s="1062"/>
      <c r="VAP73" s="1063"/>
      <c r="VAQ73" s="1063"/>
      <c r="VAR73" s="1063"/>
      <c r="VAS73" s="1063"/>
      <c r="VAT73" s="1063"/>
      <c r="VAU73" s="527"/>
      <c r="VAV73" s="1062"/>
      <c r="VAW73" s="1063"/>
      <c r="VAX73" s="1063"/>
      <c r="VAY73" s="1063"/>
      <c r="VAZ73" s="1063"/>
      <c r="VBA73" s="1063"/>
      <c r="VBB73" s="527"/>
      <c r="VBC73" s="1062"/>
      <c r="VBD73" s="1063"/>
      <c r="VBE73" s="1063"/>
      <c r="VBF73" s="1063"/>
      <c r="VBG73" s="1063"/>
      <c r="VBH73" s="1063"/>
      <c r="VBI73" s="527"/>
      <c r="VBJ73" s="1062"/>
      <c r="VBK73" s="1063"/>
      <c r="VBL73" s="1063"/>
      <c r="VBM73" s="1063"/>
      <c r="VBN73" s="1063"/>
      <c r="VBO73" s="1063"/>
      <c r="VBP73" s="527"/>
      <c r="VBQ73" s="1062"/>
      <c r="VBR73" s="1063"/>
      <c r="VBS73" s="1063"/>
      <c r="VBT73" s="1063"/>
      <c r="VBU73" s="1063"/>
      <c r="VBV73" s="1063"/>
      <c r="VBW73" s="527"/>
      <c r="VBX73" s="1062"/>
      <c r="VBY73" s="1063"/>
      <c r="VBZ73" s="1063"/>
      <c r="VCA73" s="1063"/>
      <c r="VCB73" s="1063"/>
      <c r="VCC73" s="1063"/>
      <c r="VCD73" s="527"/>
      <c r="VCE73" s="1062"/>
      <c r="VCF73" s="1063"/>
      <c r="VCG73" s="1063"/>
      <c r="VCH73" s="1063"/>
      <c r="VCI73" s="1063"/>
      <c r="VCJ73" s="1063"/>
      <c r="VCK73" s="527"/>
      <c r="VCL73" s="1062"/>
      <c r="VCM73" s="1063"/>
      <c r="VCN73" s="1063"/>
      <c r="VCO73" s="1063"/>
      <c r="VCP73" s="1063"/>
      <c r="VCQ73" s="1063"/>
      <c r="VCR73" s="527"/>
      <c r="VCS73" s="1062"/>
      <c r="VCT73" s="1063"/>
      <c r="VCU73" s="1063"/>
      <c r="VCV73" s="1063"/>
      <c r="VCW73" s="1063"/>
      <c r="VCX73" s="1063"/>
      <c r="VCY73" s="527"/>
      <c r="VCZ73" s="1062"/>
      <c r="VDA73" s="1063"/>
      <c r="VDB73" s="1063"/>
      <c r="VDC73" s="1063"/>
      <c r="VDD73" s="1063"/>
      <c r="VDE73" s="1063"/>
      <c r="VDF73" s="527"/>
      <c r="VDG73" s="1062"/>
      <c r="VDH73" s="1063"/>
      <c r="VDI73" s="1063"/>
      <c r="VDJ73" s="1063"/>
      <c r="VDK73" s="1063"/>
      <c r="VDL73" s="1063"/>
      <c r="VDM73" s="527"/>
      <c r="VDN73" s="1062"/>
      <c r="VDO73" s="1063"/>
      <c r="VDP73" s="1063"/>
      <c r="VDQ73" s="1063"/>
      <c r="VDR73" s="1063"/>
      <c r="VDS73" s="1063"/>
      <c r="VDT73" s="527"/>
      <c r="VDU73" s="1062"/>
      <c r="VDV73" s="1063"/>
      <c r="VDW73" s="1063"/>
      <c r="VDX73" s="1063"/>
      <c r="VDY73" s="1063"/>
      <c r="VDZ73" s="1063"/>
      <c r="VEA73" s="527"/>
      <c r="VEB73" s="1062"/>
      <c r="VEC73" s="1063"/>
      <c r="VED73" s="1063"/>
      <c r="VEE73" s="1063"/>
      <c r="VEF73" s="1063"/>
      <c r="VEG73" s="1063"/>
      <c r="VEH73" s="527"/>
      <c r="VEI73" s="1062"/>
      <c r="VEJ73" s="1063"/>
      <c r="VEK73" s="1063"/>
      <c r="VEL73" s="1063"/>
      <c r="VEM73" s="1063"/>
      <c r="VEN73" s="1063"/>
      <c r="VEO73" s="527"/>
      <c r="VEP73" s="1062"/>
      <c r="VEQ73" s="1063"/>
      <c r="VER73" s="1063"/>
      <c r="VES73" s="1063"/>
      <c r="VET73" s="1063"/>
      <c r="VEU73" s="1063"/>
      <c r="VEV73" s="527"/>
      <c r="VEW73" s="1062"/>
      <c r="VEX73" s="1063"/>
      <c r="VEY73" s="1063"/>
      <c r="VEZ73" s="1063"/>
      <c r="VFA73" s="1063"/>
      <c r="VFB73" s="1063"/>
      <c r="VFC73" s="527"/>
      <c r="VFD73" s="1062"/>
      <c r="VFE73" s="1063"/>
      <c r="VFF73" s="1063"/>
      <c r="VFG73" s="1063"/>
      <c r="VFH73" s="1063"/>
      <c r="VFI73" s="1063"/>
      <c r="VFJ73" s="527"/>
      <c r="VFK73" s="1062"/>
      <c r="VFL73" s="1063"/>
      <c r="VFM73" s="1063"/>
      <c r="VFN73" s="1063"/>
      <c r="VFO73" s="1063"/>
      <c r="VFP73" s="1063"/>
      <c r="VFQ73" s="527"/>
      <c r="VFR73" s="1062"/>
      <c r="VFS73" s="1063"/>
      <c r="VFT73" s="1063"/>
      <c r="VFU73" s="1063"/>
      <c r="VFV73" s="1063"/>
      <c r="VFW73" s="1063"/>
      <c r="VFX73" s="527"/>
      <c r="VFY73" s="1062"/>
      <c r="VFZ73" s="1063"/>
      <c r="VGA73" s="1063"/>
      <c r="VGB73" s="1063"/>
      <c r="VGC73" s="1063"/>
      <c r="VGD73" s="1063"/>
      <c r="VGE73" s="527"/>
      <c r="VGF73" s="1062"/>
      <c r="VGG73" s="1063"/>
      <c r="VGH73" s="1063"/>
      <c r="VGI73" s="1063"/>
      <c r="VGJ73" s="1063"/>
      <c r="VGK73" s="1063"/>
      <c r="VGL73" s="527"/>
      <c r="VGM73" s="1062"/>
      <c r="VGN73" s="1063"/>
      <c r="VGO73" s="1063"/>
      <c r="VGP73" s="1063"/>
      <c r="VGQ73" s="1063"/>
      <c r="VGR73" s="1063"/>
      <c r="VGS73" s="527"/>
      <c r="VGT73" s="1062"/>
      <c r="VGU73" s="1063"/>
      <c r="VGV73" s="1063"/>
      <c r="VGW73" s="1063"/>
      <c r="VGX73" s="1063"/>
      <c r="VGY73" s="1063"/>
      <c r="VGZ73" s="527"/>
      <c r="VHA73" s="1062"/>
      <c r="VHB73" s="1063"/>
      <c r="VHC73" s="1063"/>
      <c r="VHD73" s="1063"/>
      <c r="VHE73" s="1063"/>
      <c r="VHF73" s="1063"/>
      <c r="VHG73" s="527"/>
      <c r="VHH73" s="1062"/>
      <c r="VHI73" s="1063"/>
      <c r="VHJ73" s="1063"/>
      <c r="VHK73" s="1063"/>
      <c r="VHL73" s="1063"/>
      <c r="VHM73" s="1063"/>
      <c r="VHN73" s="527"/>
      <c r="VHO73" s="1062"/>
      <c r="VHP73" s="1063"/>
      <c r="VHQ73" s="1063"/>
      <c r="VHR73" s="1063"/>
      <c r="VHS73" s="1063"/>
      <c r="VHT73" s="1063"/>
      <c r="VHU73" s="527"/>
      <c r="VHV73" s="1062"/>
      <c r="VHW73" s="1063"/>
      <c r="VHX73" s="1063"/>
      <c r="VHY73" s="1063"/>
      <c r="VHZ73" s="1063"/>
      <c r="VIA73" s="1063"/>
      <c r="VIB73" s="527"/>
      <c r="VIC73" s="1062"/>
      <c r="VID73" s="1063"/>
      <c r="VIE73" s="1063"/>
      <c r="VIF73" s="1063"/>
      <c r="VIG73" s="1063"/>
      <c r="VIH73" s="1063"/>
      <c r="VII73" s="527"/>
      <c r="VIJ73" s="1062"/>
      <c r="VIK73" s="1063"/>
      <c r="VIL73" s="1063"/>
      <c r="VIM73" s="1063"/>
      <c r="VIN73" s="1063"/>
      <c r="VIO73" s="1063"/>
      <c r="VIP73" s="527"/>
      <c r="VIQ73" s="1062"/>
      <c r="VIR73" s="1063"/>
      <c r="VIS73" s="1063"/>
      <c r="VIT73" s="1063"/>
      <c r="VIU73" s="1063"/>
      <c r="VIV73" s="1063"/>
      <c r="VIW73" s="527"/>
      <c r="VIX73" s="1062"/>
      <c r="VIY73" s="1063"/>
      <c r="VIZ73" s="1063"/>
      <c r="VJA73" s="1063"/>
      <c r="VJB73" s="1063"/>
      <c r="VJC73" s="1063"/>
      <c r="VJD73" s="527"/>
      <c r="VJE73" s="1062"/>
      <c r="VJF73" s="1063"/>
      <c r="VJG73" s="1063"/>
      <c r="VJH73" s="1063"/>
      <c r="VJI73" s="1063"/>
      <c r="VJJ73" s="1063"/>
      <c r="VJK73" s="527"/>
      <c r="VJL73" s="1062"/>
      <c r="VJM73" s="1063"/>
      <c r="VJN73" s="1063"/>
      <c r="VJO73" s="1063"/>
      <c r="VJP73" s="1063"/>
      <c r="VJQ73" s="1063"/>
      <c r="VJR73" s="527"/>
      <c r="VJS73" s="1062"/>
      <c r="VJT73" s="1063"/>
      <c r="VJU73" s="1063"/>
      <c r="VJV73" s="1063"/>
      <c r="VJW73" s="1063"/>
      <c r="VJX73" s="1063"/>
      <c r="VJY73" s="527"/>
      <c r="VJZ73" s="1062"/>
      <c r="VKA73" s="1063"/>
      <c r="VKB73" s="1063"/>
      <c r="VKC73" s="1063"/>
      <c r="VKD73" s="1063"/>
      <c r="VKE73" s="1063"/>
      <c r="VKF73" s="527"/>
      <c r="VKG73" s="1062"/>
      <c r="VKH73" s="1063"/>
      <c r="VKI73" s="1063"/>
      <c r="VKJ73" s="1063"/>
      <c r="VKK73" s="1063"/>
      <c r="VKL73" s="1063"/>
      <c r="VKM73" s="527"/>
      <c r="VKN73" s="1062"/>
      <c r="VKO73" s="1063"/>
      <c r="VKP73" s="1063"/>
      <c r="VKQ73" s="1063"/>
      <c r="VKR73" s="1063"/>
      <c r="VKS73" s="1063"/>
      <c r="VKT73" s="527"/>
      <c r="VKU73" s="1062"/>
      <c r="VKV73" s="1063"/>
      <c r="VKW73" s="1063"/>
      <c r="VKX73" s="1063"/>
      <c r="VKY73" s="1063"/>
      <c r="VKZ73" s="1063"/>
      <c r="VLA73" s="527"/>
      <c r="VLB73" s="1062"/>
      <c r="VLC73" s="1063"/>
      <c r="VLD73" s="1063"/>
      <c r="VLE73" s="1063"/>
      <c r="VLF73" s="1063"/>
      <c r="VLG73" s="1063"/>
      <c r="VLH73" s="527"/>
      <c r="VLI73" s="1062"/>
      <c r="VLJ73" s="1063"/>
      <c r="VLK73" s="1063"/>
      <c r="VLL73" s="1063"/>
      <c r="VLM73" s="1063"/>
      <c r="VLN73" s="1063"/>
      <c r="VLO73" s="527"/>
      <c r="VLP73" s="1062"/>
      <c r="VLQ73" s="1063"/>
      <c r="VLR73" s="1063"/>
      <c r="VLS73" s="1063"/>
      <c r="VLT73" s="1063"/>
      <c r="VLU73" s="1063"/>
      <c r="VLV73" s="527"/>
      <c r="VLW73" s="1062"/>
      <c r="VLX73" s="1063"/>
      <c r="VLY73" s="1063"/>
      <c r="VLZ73" s="1063"/>
      <c r="VMA73" s="1063"/>
      <c r="VMB73" s="1063"/>
      <c r="VMC73" s="527"/>
      <c r="VMD73" s="1062"/>
      <c r="VME73" s="1063"/>
      <c r="VMF73" s="1063"/>
      <c r="VMG73" s="1063"/>
      <c r="VMH73" s="1063"/>
      <c r="VMI73" s="1063"/>
      <c r="VMJ73" s="527"/>
      <c r="VMK73" s="1062"/>
      <c r="VML73" s="1063"/>
      <c r="VMM73" s="1063"/>
      <c r="VMN73" s="1063"/>
      <c r="VMO73" s="1063"/>
      <c r="VMP73" s="1063"/>
      <c r="VMQ73" s="527"/>
      <c r="VMR73" s="1062"/>
      <c r="VMS73" s="1063"/>
      <c r="VMT73" s="1063"/>
      <c r="VMU73" s="1063"/>
      <c r="VMV73" s="1063"/>
      <c r="VMW73" s="1063"/>
      <c r="VMX73" s="527"/>
      <c r="VMY73" s="1062"/>
      <c r="VMZ73" s="1063"/>
      <c r="VNA73" s="1063"/>
      <c r="VNB73" s="1063"/>
      <c r="VNC73" s="1063"/>
      <c r="VND73" s="1063"/>
      <c r="VNE73" s="527"/>
      <c r="VNF73" s="1062"/>
      <c r="VNG73" s="1063"/>
      <c r="VNH73" s="1063"/>
      <c r="VNI73" s="1063"/>
      <c r="VNJ73" s="1063"/>
      <c r="VNK73" s="1063"/>
      <c r="VNL73" s="527"/>
      <c r="VNM73" s="1062"/>
      <c r="VNN73" s="1063"/>
      <c r="VNO73" s="1063"/>
      <c r="VNP73" s="1063"/>
      <c r="VNQ73" s="1063"/>
      <c r="VNR73" s="1063"/>
      <c r="VNS73" s="527"/>
      <c r="VNT73" s="1062"/>
      <c r="VNU73" s="1063"/>
      <c r="VNV73" s="1063"/>
      <c r="VNW73" s="1063"/>
      <c r="VNX73" s="1063"/>
      <c r="VNY73" s="1063"/>
      <c r="VNZ73" s="527"/>
      <c r="VOA73" s="1062"/>
      <c r="VOB73" s="1063"/>
      <c r="VOC73" s="1063"/>
      <c r="VOD73" s="1063"/>
      <c r="VOE73" s="1063"/>
      <c r="VOF73" s="1063"/>
      <c r="VOG73" s="527"/>
      <c r="VOH73" s="1062"/>
      <c r="VOI73" s="1063"/>
      <c r="VOJ73" s="1063"/>
      <c r="VOK73" s="1063"/>
      <c r="VOL73" s="1063"/>
      <c r="VOM73" s="1063"/>
      <c r="VON73" s="527"/>
      <c r="VOO73" s="1062"/>
      <c r="VOP73" s="1063"/>
      <c r="VOQ73" s="1063"/>
      <c r="VOR73" s="1063"/>
      <c r="VOS73" s="1063"/>
      <c r="VOT73" s="1063"/>
      <c r="VOU73" s="527"/>
      <c r="VOV73" s="1062"/>
      <c r="VOW73" s="1063"/>
      <c r="VOX73" s="1063"/>
      <c r="VOY73" s="1063"/>
      <c r="VOZ73" s="1063"/>
      <c r="VPA73" s="1063"/>
      <c r="VPB73" s="527"/>
      <c r="VPC73" s="1062"/>
      <c r="VPD73" s="1063"/>
      <c r="VPE73" s="1063"/>
      <c r="VPF73" s="1063"/>
      <c r="VPG73" s="1063"/>
      <c r="VPH73" s="1063"/>
      <c r="VPI73" s="527"/>
      <c r="VPJ73" s="1062"/>
      <c r="VPK73" s="1063"/>
      <c r="VPL73" s="1063"/>
      <c r="VPM73" s="1063"/>
      <c r="VPN73" s="1063"/>
      <c r="VPO73" s="1063"/>
      <c r="VPP73" s="527"/>
      <c r="VPQ73" s="1062"/>
      <c r="VPR73" s="1063"/>
      <c r="VPS73" s="1063"/>
      <c r="VPT73" s="1063"/>
      <c r="VPU73" s="1063"/>
      <c r="VPV73" s="1063"/>
      <c r="VPW73" s="527"/>
      <c r="VPX73" s="1062"/>
      <c r="VPY73" s="1063"/>
      <c r="VPZ73" s="1063"/>
      <c r="VQA73" s="1063"/>
      <c r="VQB73" s="1063"/>
      <c r="VQC73" s="1063"/>
      <c r="VQD73" s="527"/>
      <c r="VQE73" s="1062"/>
      <c r="VQF73" s="1063"/>
      <c r="VQG73" s="1063"/>
      <c r="VQH73" s="1063"/>
      <c r="VQI73" s="1063"/>
      <c r="VQJ73" s="1063"/>
      <c r="VQK73" s="527"/>
      <c r="VQL73" s="1062"/>
      <c r="VQM73" s="1063"/>
      <c r="VQN73" s="1063"/>
      <c r="VQO73" s="1063"/>
      <c r="VQP73" s="1063"/>
      <c r="VQQ73" s="1063"/>
      <c r="VQR73" s="527"/>
      <c r="VQS73" s="1062"/>
      <c r="VQT73" s="1063"/>
      <c r="VQU73" s="1063"/>
      <c r="VQV73" s="1063"/>
      <c r="VQW73" s="1063"/>
      <c r="VQX73" s="1063"/>
      <c r="VQY73" s="527"/>
      <c r="VQZ73" s="1062"/>
      <c r="VRA73" s="1063"/>
      <c r="VRB73" s="1063"/>
      <c r="VRC73" s="1063"/>
      <c r="VRD73" s="1063"/>
      <c r="VRE73" s="1063"/>
      <c r="VRF73" s="527"/>
      <c r="VRG73" s="1062"/>
      <c r="VRH73" s="1063"/>
      <c r="VRI73" s="1063"/>
      <c r="VRJ73" s="1063"/>
      <c r="VRK73" s="1063"/>
      <c r="VRL73" s="1063"/>
      <c r="VRM73" s="527"/>
      <c r="VRN73" s="1062"/>
      <c r="VRO73" s="1063"/>
      <c r="VRP73" s="1063"/>
      <c r="VRQ73" s="1063"/>
      <c r="VRR73" s="1063"/>
      <c r="VRS73" s="1063"/>
      <c r="VRT73" s="527"/>
      <c r="VRU73" s="1062"/>
      <c r="VRV73" s="1063"/>
      <c r="VRW73" s="1063"/>
      <c r="VRX73" s="1063"/>
      <c r="VRY73" s="1063"/>
      <c r="VRZ73" s="1063"/>
      <c r="VSA73" s="527"/>
      <c r="VSB73" s="1062"/>
      <c r="VSC73" s="1063"/>
      <c r="VSD73" s="1063"/>
      <c r="VSE73" s="1063"/>
      <c r="VSF73" s="1063"/>
      <c r="VSG73" s="1063"/>
      <c r="VSH73" s="527"/>
      <c r="VSI73" s="1062"/>
      <c r="VSJ73" s="1063"/>
      <c r="VSK73" s="1063"/>
      <c r="VSL73" s="1063"/>
      <c r="VSM73" s="1063"/>
      <c r="VSN73" s="1063"/>
      <c r="VSO73" s="527"/>
      <c r="VSP73" s="1062"/>
      <c r="VSQ73" s="1063"/>
      <c r="VSR73" s="1063"/>
      <c r="VSS73" s="1063"/>
      <c r="VST73" s="1063"/>
      <c r="VSU73" s="1063"/>
      <c r="VSV73" s="527"/>
      <c r="VSW73" s="1062"/>
      <c r="VSX73" s="1063"/>
      <c r="VSY73" s="1063"/>
      <c r="VSZ73" s="1063"/>
      <c r="VTA73" s="1063"/>
      <c r="VTB73" s="1063"/>
      <c r="VTC73" s="527"/>
      <c r="VTD73" s="1062"/>
      <c r="VTE73" s="1063"/>
      <c r="VTF73" s="1063"/>
      <c r="VTG73" s="1063"/>
      <c r="VTH73" s="1063"/>
      <c r="VTI73" s="1063"/>
      <c r="VTJ73" s="527"/>
      <c r="VTK73" s="1062"/>
      <c r="VTL73" s="1063"/>
      <c r="VTM73" s="1063"/>
      <c r="VTN73" s="1063"/>
      <c r="VTO73" s="1063"/>
      <c r="VTP73" s="1063"/>
      <c r="VTQ73" s="527"/>
      <c r="VTR73" s="1062"/>
      <c r="VTS73" s="1063"/>
      <c r="VTT73" s="1063"/>
      <c r="VTU73" s="1063"/>
      <c r="VTV73" s="1063"/>
      <c r="VTW73" s="1063"/>
      <c r="VTX73" s="527"/>
      <c r="VTY73" s="1062"/>
      <c r="VTZ73" s="1063"/>
      <c r="VUA73" s="1063"/>
      <c r="VUB73" s="1063"/>
      <c r="VUC73" s="1063"/>
      <c r="VUD73" s="1063"/>
      <c r="VUE73" s="527"/>
      <c r="VUF73" s="1062"/>
      <c r="VUG73" s="1063"/>
      <c r="VUH73" s="1063"/>
      <c r="VUI73" s="1063"/>
      <c r="VUJ73" s="1063"/>
      <c r="VUK73" s="1063"/>
      <c r="VUL73" s="527"/>
      <c r="VUM73" s="1062"/>
      <c r="VUN73" s="1063"/>
      <c r="VUO73" s="1063"/>
      <c r="VUP73" s="1063"/>
      <c r="VUQ73" s="1063"/>
      <c r="VUR73" s="1063"/>
      <c r="VUS73" s="527"/>
      <c r="VUT73" s="1062"/>
      <c r="VUU73" s="1063"/>
      <c r="VUV73" s="1063"/>
      <c r="VUW73" s="1063"/>
      <c r="VUX73" s="1063"/>
      <c r="VUY73" s="1063"/>
      <c r="VUZ73" s="527"/>
      <c r="VVA73" s="1062"/>
      <c r="VVB73" s="1063"/>
      <c r="VVC73" s="1063"/>
      <c r="VVD73" s="1063"/>
      <c r="VVE73" s="1063"/>
      <c r="VVF73" s="1063"/>
      <c r="VVG73" s="527"/>
      <c r="VVH73" s="1062"/>
      <c r="VVI73" s="1063"/>
      <c r="VVJ73" s="1063"/>
      <c r="VVK73" s="1063"/>
      <c r="VVL73" s="1063"/>
      <c r="VVM73" s="1063"/>
      <c r="VVN73" s="527"/>
      <c r="VVO73" s="1062"/>
      <c r="VVP73" s="1063"/>
      <c r="VVQ73" s="1063"/>
      <c r="VVR73" s="1063"/>
      <c r="VVS73" s="1063"/>
      <c r="VVT73" s="1063"/>
      <c r="VVU73" s="527"/>
      <c r="VVV73" s="1062"/>
      <c r="VVW73" s="1063"/>
      <c r="VVX73" s="1063"/>
      <c r="VVY73" s="1063"/>
      <c r="VVZ73" s="1063"/>
      <c r="VWA73" s="1063"/>
      <c r="VWB73" s="527"/>
      <c r="VWC73" s="1062"/>
      <c r="VWD73" s="1063"/>
      <c r="VWE73" s="1063"/>
      <c r="VWF73" s="1063"/>
      <c r="VWG73" s="1063"/>
      <c r="VWH73" s="1063"/>
      <c r="VWI73" s="527"/>
      <c r="VWJ73" s="1062"/>
      <c r="VWK73" s="1063"/>
      <c r="VWL73" s="1063"/>
      <c r="VWM73" s="1063"/>
      <c r="VWN73" s="1063"/>
      <c r="VWO73" s="1063"/>
      <c r="VWP73" s="527"/>
      <c r="VWQ73" s="1062"/>
      <c r="VWR73" s="1063"/>
      <c r="VWS73" s="1063"/>
      <c r="VWT73" s="1063"/>
      <c r="VWU73" s="1063"/>
      <c r="VWV73" s="1063"/>
      <c r="VWW73" s="527"/>
      <c r="VWX73" s="1062"/>
      <c r="VWY73" s="1063"/>
      <c r="VWZ73" s="1063"/>
      <c r="VXA73" s="1063"/>
      <c r="VXB73" s="1063"/>
      <c r="VXC73" s="1063"/>
      <c r="VXD73" s="527"/>
      <c r="VXE73" s="1062"/>
      <c r="VXF73" s="1063"/>
      <c r="VXG73" s="1063"/>
      <c r="VXH73" s="1063"/>
      <c r="VXI73" s="1063"/>
      <c r="VXJ73" s="1063"/>
      <c r="VXK73" s="527"/>
      <c r="VXL73" s="1062"/>
      <c r="VXM73" s="1063"/>
      <c r="VXN73" s="1063"/>
      <c r="VXO73" s="1063"/>
      <c r="VXP73" s="1063"/>
      <c r="VXQ73" s="1063"/>
      <c r="VXR73" s="527"/>
      <c r="VXS73" s="1062"/>
      <c r="VXT73" s="1063"/>
      <c r="VXU73" s="1063"/>
      <c r="VXV73" s="1063"/>
      <c r="VXW73" s="1063"/>
      <c r="VXX73" s="1063"/>
      <c r="VXY73" s="527"/>
      <c r="VXZ73" s="1062"/>
      <c r="VYA73" s="1063"/>
      <c r="VYB73" s="1063"/>
      <c r="VYC73" s="1063"/>
      <c r="VYD73" s="1063"/>
      <c r="VYE73" s="1063"/>
      <c r="VYF73" s="527"/>
      <c r="VYG73" s="1062"/>
      <c r="VYH73" s="1063"/>
      <c r="VYI73" s="1063"/>
      <c r="VYJ73" s="1063"/>
      <c r="VYK73" s="1063"/>
      <c r="VYL73" s="1063"/>
      <c r="VYM73" s="527"/>
      <c r="VYN73" s="1062"/>
      <c r="VYO73" s="1063"/>
      <c r="VYP73" s="1063"/>
      <c r="VYQ73" s="1063"/>
      <c r="VYR73" s="1063"/>
      <c r="VYS73" s="1063"/>
      <c r="VYT73" s="527"/>
      <c r="VYU73" s="1062"/>
      <c r="VYV73" s="1063"/>
      <c r="VYW73" s="1063"/>
      <c r="VYX73" s="1063"/>
      <c r="VYY73" s="1063"/>
      <c r="VYZ73" s="1063"/>
      <c r="VZA73" s="527"/>
      <c r="VZB73" s="1062"/>
      <c r="VZC73" s="1063"/>
      <c r="VZD73" s="1063"/>
      <c r="VZE73" s="1063"/>
      <c r="VZF73" s="1063"/>
      <c r="VZG73" s="1063"/>
      <c r="VZH73" s="527"/>
      <c r="VZI73" s="1062"/>
      <c r="VZJ73" s="1063"/>
      <c r="VZK73" s="1063"/>
      <c r="VZL73" s="1063"/>
      <c r="VZM73" s="1063"/>
      <c r="VZN73" s="1063"/>
      <c r="VZO73" s="527"/>
      <c r="VZP73" s="1062"/>
      <c r="VZQ73" s="1063"/>
      <c r="VZR73" s="1063"/>
      <c r="VZS73" s="1063"/>
      <c r="VZT73" s="1063"/>
      <c r="VZU73" s="1063"/>
      <c r="VZV73" s="527"/>
      <c r="VZW73" s="1062"/>
      <c r="VZX73" s="1063"/>
      <c r="VZY73" s="1063"/>
      <c r="VZZ73" s="1063"/>
      <c r="WAA73" s="1063"/>
      <c r="WAB73" s="1063"/>
      <c r="WAC73" s="527"/>
      <c r="WAD73" s="1062"/>
      <c r="WAE73" s="1063"/>
      <c r="WAF73" s="1063"/>
      <c r="WAG73" s="1063"/>
      <c r="WAH73" s="1063"/>
      <c r="WAI73" s="1063"/>
      <c r="WAJ73" s="527"/>
      <c r="WAK73" s="1062"/>
      <c r="WAL73" s="1063"/>
      <c r="WAM73" s="1063"/>
      <c r="WAN73" s="1063"/>
      <c r="WAO73" s="1063"/>
      <c r="WAP73" s="1063"/>
      <c r="WAQ73" s="527"/>
      <c r="WAR73" s="1062"/>
      <c r="WAS73" s="1063"/>
      <c r="WAT73" s="1063"/>
      <c r="WAU73" s="1063"/>
      <c r="WAV73" s="1063"/>
      <c r="WAW73" s="1063"/>
      <c r="WAX73" s="527"/>
      <c r="WAY73" s="1062"/>
      <c r="WAZ73" s="1063"/>
      <c r="WBA73" s="1063"/>
      <c r="WBB73" s="1063"/>
      <c r="WBC73" s="1063"/>
      <c r="WBD73" s="1063"/>
      <c r="WBE73" s="527"/>
      <c r="WBF73" s="1062"/>
      <c r="WBG73" s="1063"/>
      <c r="WBH73" s="1063"/>
      <c r="WBI73" s="1063"/>
      <c r="WBJ73" s="1063"/>
      <c r="WBK73" s="1063"/>
      <c r="WBL73" s="527"/>
      <c r="WBM73" s="1062"/>
      <c r="WBN73" s="1063"/>
      <c r="WBO73" s="1063"/>
      <c r="WBP73" s="1063"/>
      <c r="WBQ73" s="1063"/>
      <c r="WBR73" s="1063"/>
      <c r="WBS73" s="527"/>
      <c r="WBT73" s="1062"/>
      <c r="WBU73" s="1063"/>
      <c r="WBV73" s="1063"/>
      <c r="WBW73" s="1063"/>
      <c r="WBX73" s="1063"/>
      <c r="WBY73" s="1063"/>
      <c r="WBZ73" s="527"/>
      <c r="WCA73" s="1062"/>
      <c r="WCB73" s="1063"/>
      <c r="WCC73" s="1063"/>
      <c r="WCD73" s="1063"/>
      <c r="WCE73" s="1063"/>
      <c r="WCF73" s="1063"/>
      <c r="WCG73" s="527"/>
      <c r="WCH73" s="1062"/>
      <c r="WCI73" s="1063"/>
      <c r="WCJ73" s="1063"/>
      <c r="WCK73" s="1063"/>
      <c r="WCL73" s="1063"/>
      <c r="WCM73" s="1063"/>
      <c r="WCN73" s="527"/>
      <c r="WCO73" s="1062"/>
      <c r="WCP73" s="1063"/>
      <c r="WCQ73" s="1063"/>
      <c r="WCR73" s="1063"/>
      <c r="WCS73" s="1063"/>
      <c r="WCT73" s="1063"/>
      <c r="WCU73" s="527"/>
      <c r="WCV73" s="1062"/>
      <c r="WCW73" s="1063"/>
      <c r="WCX73" s="1063"/>
      <c r="WCY73" s="1063"/>
      <c r="WCZ73" s="1063"/>
      <c r="WDA73" s="1063"/>
      <c r="WDB73" s="527"/>
      <c r="WDC73" s="1062"/>
      <c r="WDD73" s="1063"/>
      <c r="WDE73" s="1063"/>
      <c r="WDF73" s="1063"/>
      <c r="WDG73" s="1063"/>
      <c r="WDH73" s="1063"/>
      <c r="WDI73" s="527"/>
      <c r="WDJ73" s="1062"/>
      <c r="WDK73" s="1063"/>
      <c r="WDL73" s="1063"/>
      <c r="WDM73" s="1063"/>
      <c r="WDN73" s="1063"/>
      <c r="WDO73" s="1063"/>
      <c r="WDP73" s="527"/>
      <c r="WDQ73" s="1062"/>
      <c r="WDR73" s="1063"/>
      <c r="WDS73" s="1063"/>
      <c r="WDT73" s="1063"/>
      <c r="WDU73" s="1063"/>
      <c r="WDV73" s="1063"/>
      <c r="WDW73" s="527"/>
      <c r="WDX73" s="1062"/>
      <c r="WDY73" s="1063"/>
      <c r="WDZ73" s="1063"/>
      <c r="WEA73" s="1063"/>
      <c r="WEB73" s="1063"/>
      <c r="WEC73" s="1063"/>
      <c r="WED73" s="527"/>
      <c r="WEE73" s="1062"/>
      <c r="WEF73" s="1063"/>
      <c r="WEG73" s="1063"/>
      <c r="WEH73" s="1063"/>
      <c r="WEI73" s="1063"/>
      <c r="WEJ73" s="1063"/>
      <c r="WEK73" s="527"/>
      <c r="WEL73" s="1062"/>
      <c r="WEM73" s="1063"/>
      <c r="WEN73" s="1063"/>
      <c r="WEO73" s="1063"/>
      <c r="WEP73" s="1063"/>
      <c r="WEQ73" s="1063"/>
      <c r="WER73" s="527"/>
      <c r="WES73" s="1062"/>
      <c r="WET73" s="1063"/>
      <c r="WEU73" s="1063"/>
      <c r="WEV73" s="1063"/>
      <c r="WEW73" s="1063"/>
      <c r="WEX73" s="1063"/>
      <c r="WEY73" s="527"/>
      <c r="WEZ73" s="1062"/>
      <c r="WFA73" s="1063"/>
      <c r="WFB73" s="1063"/>
      <c r="WFC73" s="1063"/>
      <c r="WFD73" s="1063"/>
      <c r="WFE73" s="1063"/>
      <c r="WFF73" s="527"/>
      <c r="WFG73" s="1062"/>
      <c r="WFH73" s="1063"/>
      <c r="WFI73" s="1063"/>
      <c r="WFJ73" s="1063"/>
      <c r="WFK73" s="1063"/>
      <c r="WFL73" s="1063"/>
      <c r="WFM73" s="527"/>
      <c r="WFN73" s="1062"/>
      <c r="WFO73" s="1063"/>
      <c r="WFP73" s="1063"/>
      <c r="WFQ73" s="1063"/>
      <c r="WFR73" s="1063"/>
      <c r="WFS73" s="1063"/>
      <c r="WFT73" s="527"/>
      <c r="WFU73" s="1062"/>
      <c r="WFV73" s="1063"/>
      <c r="WFW73" s="1063"/>
      <c r="WFX73" s="1063"/>
      <c r="WFY73" s="1063"/>
      <c r="WFZ73" s="1063"/>
      <c r="WGA73" s="527"/>
      <c r="WGB73" s="1062"/>
      <c r="WGC73" s="1063"/>
      <c r="WGD73" s="1063"/>
      <c r="WGE73" s="1063"/>
      <c r="WGF73" s="1063"/>
      <c r="WGG73" s="1063"/>
      <c r="WGH73" s="527"/>
      <c r="WGI73" s="1062"/>
      <c r="WGJ73" s="1063"/>
      <c r="WGK73" s="1063"/>
      <c r="WGL73" s="1063"/>
      <c r="WGM73" s="1063"/>
      <c r="WGN73" s="1063"/>
      <c r="WGO73" s="527"/>
      <c r="WGP73" s="1062"/>
      <c r="WGQ73" s="1063"/>
      <c r="WGR73" s="1063"/>
      <c r="WGS73" s="1063"/>
      <c r="WGT73" s="1063"/>
      <c r="WGU73" s="1063"/>
      <c r="WGV73" s="527"/>
      <c r="WGW73" s="1062"/>
      <c r="WGX73" s="1063"/>
      <c r="WGY73" s="1063"/>
      <c r="WGZ73" s="1063"/>
      <c r="WHA73" s="1063"/>
      <c r="WHB73" s="1063"/>
      <c r="WHC73" s="527"/>
      <c r="WHD73" s="1062"/>
      <c r="WHE73" s="1063"/>
      <c r="WHF73" s="1063"/>
      <c r="WHG73" s="1063"/>
      <c r="WHH73" s="1063"/>
      <c r="WHI73" s="1063"/>
      <c r="WHJ73" s="527"/>
      <c r="WHK73" s="1062"/>
      <c r="WHL73" s="1063"/>
      <c r="WHM73" s="1063"/>
      <c r="WHN73" s="1063"/>
      <c r="WHO73" s="1063"/>
      <c r="WHP73" s="1063"/>
      <c r="WHQ73" s="527"/>
      <c r="WHR73" s="1062"/>
      <c r="WHS73" s="1063"/>
      <c r="WHT73" s="1063"/>
      <c r="WHU73" s="1063"/>
      <c r="WHV73" s="1063"/>
      <c r="WHW73" s="1063"/>
      <c r="WHX73" s="527"/>
      <c r="WHY73" s="1062"/>
      <c r="WHZ73" s="1063"/>
      <c r="WIA73" s="1063"/>
      <c r="WIB73" s="1063"/>
      <c r="WIC73" s="1063"/>
      <c r="WID73" s="1063"/>
      <c r="WIE73" s="527"/>
      <c r="WIF73" s="1062"/>
      <c r="WIG73" s="1063"/>
      <c r="WIH73" s="1063"/>
      <c r="WII73" s="1063"/>
      <c r="WIJ73" s="1063"/>
      <c r="WIK73" s="1063"/>
      <c r="WIL73" s="527"/>
      <c r="WIM73" s="1062"/>
      <c r="WIN73" s="1063"/>
      <c r="WIO73" s="1063"/>
      <c r="WIP73" s="1063"/>
      <c r="WIQ73" s="1063"/>
      <c r="WIR73" s="1063"/>
      <c r="WIS73" s="527"/>
      <c r="WIT73" s="1062"/>
      <c r="WIU73" s="1063"/>
      <c r="WIV73" s="1063"/>
      <c r="WIW73" s="1063"/>
      <c r="WIX73" s="1063"/>
      <c r="WIY73" s="1063"/>
      <c r="WIZ73" s="527"/>
      <c r="WJA73" s="1062"/>
      <c r="WJB73" s="1063"/>
      <c r="WJC73" s="1063"/>
      <c r="WJD73" s="1063"/>
      <c r="WJE73" s="1063"/>
      <c r="WJF73" s="1063"/>
      <c r="WJG73" s="527"/>
      <c r="WJH73" s="1062"/>
      <c r="WJI73" s="1063"/>
      <c r="WJJ73" s="1063"/>
      <c r="WJK73" s="1063"/>
      <c r="WJL73" s="1063"/>
      <c r="WJM73" s="1063"/>
      <c r="WJN73" s="527"/>
      <c r="WJO73" s="1062"/>
      <c r="WJP73" s="1063"/>
      <c r="WJQ73" s="1063"/>
      <c r="WJR73" s="1063"/>
      <c r="WJS73" s="1063"/>
      <c r="WJT73" s="1063"/>
      <c r="WJU73" s="527"/>
      <c r="WJV73" s="1062"/>
      <c r="WJW73" s="1063"/>
      <c r="WJX73" s="1063"/>
      <c r="WJY73" s="1063"/>
      <c r="WJZ73" s="1063"/>
      <c r="WKA73" s="1063"/>
      <c r="WKB73" s="527"/>
      <c r="WKC73" s="1062"/>
      <c r="WKD73" s="1063"/>
      <c r="WKE73" s="1063"/>
      <c r="WKF73" s="1063"/>
      <c r="WKG73" s="1063"/>
      <c r="WKH73" s="1063"/>
      <c r="WKI73" s="527"/>
      <c r="WKJ73" s="1062"/>
      <c r="WKK73" s="1063"/>
      <c r="WKL73" s="1063"/>
      <c r="WKM73" s="1063"/>
      <c r="WKN73" s="1063"/>
      <c r="WKO73" s="1063"/>
      <c r="WKP73" s="527"/>
      <c r="WKQ73" s="1062"/>
      <c r="WKR73" s="1063"/>
      <c r="WKS73" s="1063"/>
      <c r="WKT73" s="1063"/>
      <c r="WKU73" s="1063"/>
      <c r="WKV73" s="1063"/>
      <c r="WKW73" s="527"/>
      <c r="WKX73" s="1062"/>
      <c r="WKY73" s="1063"/>
      <c r="WKZ73" s="1063"/>
      <c r="WLA73" s="1063"/>
      <c r="WLB73" s="1063"/>
      <c r="WLC73" s="1063"/>
      <c r="WLD73" s="527"/>
      <c r="WLE73" s="1062"/>
      <c r="WLF73" s="1063"/>
      <c r="WLG73" s="1063"/>
      <c r="WLH73" s="1063"/>
      <c r="WLI73" s="1063"/>
      <c r="WLJ73" s="1063"/>
      <c r="WLK73" s="527"/>
      <c r="WLL73" s="1062"/>
      <c r="WLM73" s="1063"/>
      <c r="WLN73" s="1063"/>
      <c r="WLO73" s="1063"/>
      <c r="WLP73" s="1063"/>
      <c r="WLQ73" s="1063"/>
      <c r="WLR73" s="527"/>
      <c r="WLS73" s="1062"/>
      <c r="WLT73" s="1063"/>
      <c r="WLU73" s="1063"/>
      <c r="WLV73" s="1063"/>
      <c r="WLW73" s="1063"/>
      <c r="WLX73" s="1063"/>
      <c r="WLY73" s="527"/>
      <c r="WLZ73" s="1062"/>
      <c r="WMA73" s="1063"/>
      <c r="WMB73" s="1063"/>
      <c r="WMC73" s="1063"/>
      <c r="WMD73" s="1063"/>
      <c r="WME73" s="1063"/>
      <c r="WMF73" s="527"/>
      <c r="WMG73" s="1062"/>
      <c r="WMH73" s="1063"/>
      <c r="WMI73" s="1063"/>
      <c r="WMJ73" s="1063"/>
      <c r="WMK73" s="1063"/>
      <c r="WML73" s="1063"/>
      <c r="WMM73" s="527"/>
      <c r="WMN73" s="1062"/>
      <c r="WMO73" s="1063"/>
      <c r="WMP73" s="1063"/>
      <c r="WMQ73" s="1063"/>
      <c r="WMR73" s="1063"/>
      <c r="WMS73" s="1063"/>
      <c r="WMT73" s="527"/>
      <c r="WMU73" s="1062"/>
      <c r="WMV73" s="1063"/>
      <c r="WMW73" s="1063"/>
      <c r="WMX73" s="1063"/>
      <c r="WMY73" s="1063"/>
      <c r="WMZ73" s="1063"/>
      <c r="WNA73" s="527"/>
      <c r="WNB73" s="1062"/>
      <c r="WNC73" s="1063"/>
      <c r="WND73" s="1063"/>
      <c r="WNE73" s="1063"/>
      <c r="WNF73" s="1063"/>
      <c r="WNG73" s="1063"/>
      <c r="WNH73" s="527"/>
      <c r="WNI73" s="1062"/>
      <c r="WNJ73" s="1063"/>
      <c r="WNK73" s="1063"/>
      <c r="WNL73" s="1063"/>
      <c r="WNM73" s="1063"/>
      <c r="WNN73" s="1063"/>
      <c r="WNO73" s="527"/>
      <c r="WNP73" s="1062"/>
      <c r="WNQ73" s="1063"/>
      <c r="WNR73" s="1063"/>
      <c r="WNS73" s="1063"/>
      <c r="WNT73" s="1063"/>
      <c r="WNU73" s="1063"/>
      <c r="WNV73" s="527"/>
      <c r="WNW73" s="1062"/>
      <c r="WNX73" s="1063"/>
      <c r="WNY73" s="1063"/>
      <c r="WNZ73" s="1063"/>
      <c r="WOA73" s="1063"/>
      <c r="WOB73" s="1063"/>
      <c r="WOC73" s="527"/>
      <c r="WOD73" s="1062"/>
      <c r="WOE73" s="1063"/>
      <c r="WOF73" s="1063"/>
      <c r="WOG73" s="1063"/>
      <c r="WOH73" s="1063"/>
      <c r="WOI73" s="1063"/>
      <c r="WOJ73" s="527"/>
      <c r="WOK73" s="1062"/>
      <c r="WOL73" s="1063"/>
      <c r="WOM73" s="1063"/>
      <c r="WON73" s="1063"/>
      <c r="WOO73" s="1063"/>
      <c r="WOP73" s="1063"/>
      <c r="WOQ73" s="527"/>
      <c r="WOR73" s="1062"/>
      <c r="WOS73" s="1063"/>
      <c r="WOT73" s="1063"/>
      <c r="WOU73" s="1063"/>
      <c r="WOV73" s="1063"/>
      <c r="WOW73" s="1063"/>
      <c r="WOX73" s="527"/>
      <c r="WOY73" s="1062"/>
      <c r="WOZ73" s="1063"/>
      <c r="WPA73" s="1063"/>
      <c r="WPB73" s="1063"/>
      <c r="WPC73" s="1063"/>
      <c r="WPD73" s="1063"/>
      <c r="WPE73" s="527"/>
      <c r="WPF73" s="1062"/>
      <c r="WPG73" s="1063"/>
      <c r="WPH73" s="1063"/>
      <c r="WPI73" s="1063"/>
      <c r="WPJ73" s="1063"/>
      <c r="WPK73" s="1063"/>
      <c r="WPL73" s="527"/>
      <c r="WPM73" s="1062"/>
      <c r="WPN73" s="1063"/>
      <c r="WPO73" s="1063"/>
      <c r="WPP73" s="1063"/>
      <c r="WPQ73" s="1063"/>
      <c r="WPR73" s="1063"/>
      <c r="WPS73" s="527"/>
      <c r="WPT73" s="1062"/>
      <c r="WPU73" s="1063"/>
      <c r="WPV73" s="1063"/>
      <c r="WPW73" s="1063"/>
      <c r="WPX73" s="1063"/>
      <c r="WPY73" s="1063"/>
      <c r="WPZ73" s="527"/>
      <c r="WQA73" s="1062"/>
      <c r="WQB73" s="1063"/>
      <c r="WQC73" s="1063"/>
      <c r="WQD73" s="1063"/>
      <c r="WQE73" s="1063"/>
      <c r="WQF73" s="1063"/>
      <c r="WQG73" s="527"/>
      <c r="WQH73" s="1062"/>
      <c r="WQI73" s="1063"/>
      <c r="WQJ73" s="1063"/>
      <c r="WQK73" s="1063"/>
      <c r="WQL73" s="1063"/>
      <c r="WQM73" s="1063"/>
      <c r="WQN73" s="527"/>
      <c r="WQO73" s="1062"/>
      <c r="WQP73" s="1063"/>
      <c r="WQQ73" s="1063"/>
      <c r="WQR73" s="1063"/>
      <c r="WQS73" s="1063"/>
      <c r="WQT73" s="1063"/>
      <c r="WQU73" s="527"/>
      <c r="WQV73" s="1062"/>
      <c r="WQW73" s="1063"/>
      <c r="WQX73" s="1063"/>
      <c r="WQY73" s="1063"/>
      <c r="WQZ73" s="1063"/>
      <c r="WRA73" s="1063"/>
      <c r="WRB73" s="527"/>
      <c r="WRC73" s="1062"/>
      <c r="WRD73" s="1063"/>
      <c r="WRE73" s="1063"/>
      <c r="WRF73" s="1063"/>
      <c r="WRG73" s="1063"/>
      <c r="WRH73" s="1063"/>
      <c r="WRI73" s="527"/>
      <c r="WRJ73" s="1062"/>
      <c r="WRK73" s="1063"/>
      <c r="WRL73" s="1063"/>
      <c r="WRM73" s="1063"/>
      <c r="WRN73" s="1063"/>
      <c r="WRO73" s="1063"/>
      <c r="WRP73" s="527"/>
      <c r="WRQ73" s="1062"/>
      <c r="WRR73" s="1063"/>
      <c r="WRS73" s="1063"/>
      <c r="WRT73" s="1063"/>
      <c r="WRU73" s="1063"/>
      <c r="WRV73" s="1063"/>
      <c r="WRW73" s="527"/>
      <c r="WRX73" s="1062"/>
      <c r="WRY73" s="1063"/>
      <c r="WRZ73" s="1063"/>
      <c r="WSA73" s="1063"/>
      <c r="WSB73" s="1063"/>
      <c r="WSC73" s="1063"/>
      <c r="WSD73" s="527"/>
      <c r="WSE73" s="1062"/>
      <c r="WSF73" s="1063"/>
      <c r="WSG73" s="1063"/>
      <c r="WSH73" s="1063"/>
      <c r="WSI73" s="1063"/>
      <c r="WSJ73" s="1063"/>
      <c r="WSK73" s="527"/>
      <c r="WSL73" s="1062"/>
      <c r="WSM73" s="1063"/>
      <c r="WSN73" s="1063"/>
      <c r="WSO73" s="1063"/>
      <c r="WSP73" s="1063"/>
      <c r="WSQ73" s="1063"/>
      <c r="WSR73" s="527"/>
      <c r="WSS73" s="1062"/>
      <c r="WST73" s="1063"/>
      <c r="WSU73" s="1063"/>
      <c r="WSV73" s="1063"/>
      <c r="WSW73" s="1063"/>
      <c r="WSX73" s="1063"/>
      <c r="WSY73" s="527"/>
      <c r="WSZ73" s="1062"/>
      <c r="WTA73" s="1063"/>
      <c r="WTB73" s="1063"/>
      <c r="WTC73" s="1063"/>
      <c r="WTD73" s="1063"/>
      <c r="WTE73" s="1063"/>
      <c r="WTF73" s="527"/>
      <c r="WTG73" s="1062"/>
      <c r="WTH73" s="1063"/>
      <c r="WTI73" s="1063"/>
      <c r="WTJ73" s="1063"/>
      <c r="WTK73" s="1063"/>
      <c r="WTL73" s="1063"/>
      <c r="WTM73" s="527"/>
      <c r="WTN73" s="1062"/>
      <c r="WTO73" s="1063"/>
      <c r="WTP73" s="1063"/>
      <c r="WTQ73" s="1063"/>
      <c r="WTR73" s="1063"/>
      <c r="WTS73" s="1063"/>
      <c r="WTT73" s="527"/>
      <c r="WTU73" s="1062"/>
      <c r="WTV73" s="1063"/>
      <c r="WTW73" s="1063"/>
      <c r="WTX73" s="1063"/>
      <c r="WTY73" s="1063"/>
      <c r="WTZ73" s="1063"/>
      <c r="WUA73" s="527"/>
      <c r="WUB73" s="1062"/>
      <c r="WUC73" s="1063"/>
      <c r="WUD73" s="1063"/>
      <c r="WUE73" s="1063"/>
      <c r="WUF73" s="1063"/>
      <c r="WUG73" s="1063"/>
      <c r="WUH73" s="527"/>
      <c r="WUI73" s="1062"/>
      <c r="WUJ73" s="1063"/>
      <c r="WUK73" s="1063"/>
      <c r="WUL73" s="1063"/>
      <c r="WUM73" s="1063"/>
      <c r="WUN73" s="1063"/>
      <c r="WUO73" s="527"/>
      <c r="WUP73" s="1062"/>
      <c r="WUQ73" s="1063"/>
      <c r="WUR73" s="1063"/>
      <c r="WUS73" s="1063"/>
      <c r="WUT73" s="1063"/>
      <c r="WUU73" s="1063"/>
      <c r="WUV73" s="527"/>
      <c r="WUW73" s="1062"/>
      <c r="WUX73" s="1063"/>
      <c r="WUY73" s="1063"/>
      <c r="WUZ73" s="1063"/>
      <c r="WVA73" s="1063"/>
      <c r="WVB73" s="1063"/>
      <c r="WVC73" s="527"/>
      <c r="WVD73" s="1062"/>
      <c r="WVE73" s="1063"/>
      <c r="WVF73" s="1063"/>
      <c r="WVG73" s="1063"/>
      <c r="WVH73" s="1063"/>
      <c r="WVI73" s="1063"/>
      <c r="WVJ73" s="527"/>
      <c r="WVK73" s="1062"/>
      <c r="WVL73" s="1063"/>
      <c r="WVM73" s="1063"/>
      <c r="WVN73" s="1063"/>
      <c r="WVO73" s="1063"/>
      <c r="WVP73" s="1063"/>
      <c r="WVQ73" s="527"/>
      <c r="WVR73" s="1062"/>
      <c r="WVS73" s="1063"/>
      <c r="WVT73" s="1063"/>
      <c r="WVU73" s="1063"/>
      <c r="WVV73" s="1063"/>
      <c r="WVW73" s="1063"/>
      <c r="WVX73" s="527"/>
      <c r="WVY73" s="1062"/>
      <c r="WVZ73" s="1063"/>
      <c r="WWA73" s="1063"/>
      <c r="WWB73" s="1063"/>
      <c r="WWC73" s="1063"/>
      <c r="WWD73" s="1063"/>
      <c r="WWE73" s="527"/>
      <c r="WWF73" s="1062"/>
      <c r="WWG73" s="1063"/>
      <c r="WWH73" s="1063"/>
      <c r="WWI73" s="1063"/>
      <c r="WWJ73" s="1063"/>
      <c r="WWK73" s="1063"/>
      <c r="WWL73" s="527"/>
      <c r="WWM73" s="1062"/>
      <c r="WWN73" s="1063"/>
      <c r="WWO73" s="1063"/>
      <c r="WWP73" s="1063"/>
      <c r="WWQ73" s="1063"/>
      <c r="WWR73" s="1063"/>
      <c r="WWS73" s="527"/>
      <c r="WWT73" s="1062"/>
      <c r="WWU73" s="1063"/>
      <c r="WWV73" s="1063"/>
      <c r="WWW73" s="1063"/>
      <c r="WWX73" s="1063"/>
      <c r="WWY73" s="1063"/>
      <c r="WWZ73" s="527"/>
      <c r="WXA73" s="1062"/>
      <c r="WXB73" s="1063"/>
      <c r="WXC73" s="1063"/>
      <c r="WXD73" s="1063"/>
      <c r="WXE73" s="1063"/>
      <c r="WXF73" s="1063"/>
      <c r="WXG73" s="527"/>
      <c r="WXH73" s="1062"/>
      <c r="WXI73" s="1063"/>
      <c r="WXJ73" s="1063"/>
      <c r="WXK73" s="1063"/>
      <c r="WXL73" s="1063"/>
      <c r="WXM73" s="1063"/>
      <c r="WXN73" s="527"/>
      <c r="WXO73" s="1062"/>
      <c r="WXP73" s="1063"/>
      <c r="WXQ73" s="1063"/>
      <c r="WXR73" s="1063"/>
      <c r="WXS73" s="1063"/>
      <c r="WXT73" s="1063"/>
      <c r="WXU73" s="527"/>
      <c r="WXV73" s="1062"/>
      <c r="WXW73" s="1063"/>
      <c r="WXX73" s="1063"/>
      <c r="WXY73" s="1063"/>
      <c r="WXZ73" s="1063"/>
      <c r="WYA73" s="1063"/>
      <c r="WYB73" s="527"/>
      <c r="WYC73" s="1062"/>
      <c r="WYD73" s="1063"/>
      <c r="WYE73" s="1063"/>
      <c r="WYF73" s="1063"/>
      <c r="WYG73" s="1063"/>
      <c r="WYH73" s="1063"/>
      <c r="WYI73" s="527"/>
      <c r="WYJ73" s="1062"/>
      <c r="WYK73" s="1063"/>
      <c r="WYL73" s="1063"/>
      <c r="WYM73" s="1063"/>
      <c r="WYN73" s="1063"/>
      <c r="WYO73" s="1063"/>
      <c r="WYP73" s="527"/>
      <c r="WYQ73" s="1062"/>
      <c r="WYR73" s="1063"/>
      <c r="WYS73" s="1063"/>
      <c r="WYT73" s="1063"/>
      <c r="WYU73" s="1063"/>
      <c r="WYV73" s="1063"/>
      <c r="WYW73" s="527"/>
      <c r="WYX73" s="1062"/>
      <c r="WYY73" s="1063"/>
      <c r="WYZ73" s="1063"/>
      <c r="WZA73" s="1063"/>
      <c r="WZB73" s="1063"/>
      <c r="WZC73" s="1063"/>
      <c r="WZD73" s="527"/>
      <c r="WZE73" s="1062"/>
      <c r="WZF73" s="1063"/>
      <c r="WZG73" s="1063"/>
      <c r="WZH73" s="1063"/>
      <c r="WZI73" s="1063"/>
      <c r="WZJ73" s="1063"/>
      <c r="WZK73" s="527"/>
      <c r="WZL73" s="1062"/>
      <c r="WZM73" s="1063"/>
      <c r="WZN73" s="1063"/>
      <c r="WZO73" s="1063"/>
      <c r="WZP73" s="1063"/>
      <c r="WZQ73" s="1063"/>
      <c r="WZR73" s="527"/>
      <c r="WZS73" s="1062"/>
      <c r="WZT73" s="1063"/>
      <c r="WZU73" s="1063"/>
      <c r="WZV73" s="1063"/>
      <c r="WZW73" s="1063"/>
      <c r="WZX73" s="1063"/>
      <c r="WZY73" s="527"/>
      <c r="WZZ73" s="1062"/>
      <c r="XAA73" s="1063"/>
      <c r="XAB73" s="1063"/>
      <c r="XAC73" s="1063"/>
      <c r="XAD73" s="1063"/>
      <c r="XAE73" s="1063"/>
      <c r="XAF73" s="527"/>
      <c r="XAG73" s="1062"/>
      <c r="XAH73" s="1063"/>
      <c r="XAI73" s="1063"/>
      <c r="XAJ73" s="1063"/>
      <c r="XAK73" s="1063"/>
      <c r="XAL73" s="1063"/>
      <c r="XAM73" s="527"/>
      <c r="XAN73" s="1062"/>
      <c r="XAO73" s="1063"/>
      <c r="XAP73" s="1063"/>
      <c r="XAQ73" s="1063"/>
      <c r="XAR73" s="1063"/>
      <c r="XAS73" s="1063"/>
      <c r="XAT73" s="527"/>
      <c r="XAU73" s="1062"/>
      <c r="XAV73" s="1063"/>
      <c r="XAW73" s="1063"/>
      <c r="XAX73" s="1063"/>
      <c r="XAY73" s="1063"/>
      <c r="XAZ73" s="1063"/>
      <c r="XBA73" s="527"/>
      <c r="XBB73" s="1062"/>
      <c r="XBC73" s="1063"/>
      <c r="XBD73" s="1063"/>
      <c r="XBE73" s="1063"/>
      <c r="XBF73" s="1063"/>
      <c r="XBG73" s="1063"/>
      <c r="XBH73" s="527"/>
      <c r="XBI73" s="1062"/>
      <c r="XBJ73" s="1063"/>
      <c r="XBK73" s="1063"/>
      <c r="XBL73" s="1063"/>
      <c r="XBM73" s="1063"/>
      <c r="XBN73" s="1063"/>
      <c r="XBO73" s="527"/>
      <c r="XBP73" s="1062"/>
      <c r="XBQ73" s="1063"/>
      <c r="XBR73" s="1063"/>
      <c r="XBS73" s="1063"/>
      <c r="XBT73" s="1063"/>
      <c r="XBU73" s="1063"/>
      <c r="XBV73" s="527"/>
      <c r="XBW73" s="1062"/>
      <c r="XBX73" s="1063"/>
      <c r="XBY73" s="1063"/>
      <c r="XBZ73" s="1063"/>
      <c r="XCA73" s="1063"/>
      <c r="XCB73" s="1063"/>
      <c r="XCC73" s="527"/>
      <c r="XCD73" s="1062"/>
      <c r="XCE73" s="1063"/>
      <c r="XCF73" s="1063"/>
      <c r="XCG73" s="1063"/>
      <c r="XCH73" s="1063"/>
      <c r="XCI73" s="1063"/>
      <c r="XCJ73" s="527"/>
      <c r="XCK73" s="1062"/>
      <c r="XCL73" s="1063"/>
      <c r="XCM73" s="1063"/>
      <c r="XCN73" s="1063"/>
      <c r="XCO73" s="1063"/>
      <c r="XCP73" s="1063"/>
      <c r="XCQ73" s="527"/>
      <c r="XCR73" s="1062"/>
      <c r="XCS73" s="1063"/>
      <c r="XCT73" s="1063"/>
      <c r="XCU73" s="1063"/>
      <c r="XCV73" s="1063"/>
      <c r="XCW73" s="1063"/>
      <c r="XCX73" s="527"/>
      <c r="XCY73" s="1062"/>
      <c r="XCZ73" s="1063"/>
      <c r="XDA73" s="1063"/>
      <c r="XDB73" s="1063"/>
      <c r="XDC73" s="1063"/>
      <c r="XDD73" s="1063"/>
      <c r="XDE73" s="527"/>
      <c r="XDF73" s="1062"/>
      <c r="XDG73" s="1063"/>
      <c r="XDH73" s="1063"/>
      <c r="XDI73" s="1063"/>
      <c r="XDJ73" s="1063"/>
      <c r="XDK73" s="1063"/>
      <c r="XDL73" s="527"/>
      <c r="XDM73" s="1062"/>
      <c r="XDN73" s="1063"/>
      <c r="XDO73" s="1063"/>
      <c r="XDP73" s="1063"/>
      <c r="XDQ73" s="1063"/>
      <c r="XDR73" s="1063"/>
      <c r="XDS73" s="527"/>
      <c r="XDT73" s="1062"/>
      <c r="XDU73" s="1063"/>
      <c r="XDV73" s="1063"/>
      <c r="XDW73" s="1063"/>
      <c r="XDX73" s="1063"/>
      <c r="XDY73" s="1063"/>
      <c r="XDZ73" s="527"/>
      <c r="XEA73" s="1062"/>
      <c r="XEB73" s="1063"/>
      <c r="XEC73" s="1063"/>
      <c r="XED73" s="1063"/>
      <c r="XEE73" s="1063"/>
      <c r="XEF73" s="1063"/>
      <c r="XEG73" s="527"/>
      <c r="XEH73" s="1062"/>
      <c r="XEI73" s="1063"/>
      <c r="XEJ73" s="1063"/>
      <c r="XEK73" s="1063"/>
      <c r="XEL73" s="1063"/>
      <c r="XEM73" s="1063"/>
      <c r="XEN73" s="527"/>
      <c r="XEO73" s="1062"/>
      <c r="XEP73" s="1063"/>
      <c r="XEQ73" s="1063"/>
      <c r="XER73" s="1063"/>
      <c r="XES73" s="1063"/>
      <c r="XET73" s="1063"/>
      <c r="XEU73" s="527"/>
      <c r="XEV73" s="1062"/>
      <c r="XEW73" s="1062"/>
      <c r="XEX73" s="1062"/>
    </row>
    <row r="74" spans="1:16378" s="514" customFormat="1" ht="36" customHeight="1">
      <c r="A74" s="524" t="s">
        <v>231</v>
      </c>
      <c r="B74" s="1054" t="s">
        <v>885</v>
      </c>
      <c r="C74" s="1055"/>
      <c r="D74" s="1055"/>
      <c r="E74" s="1055"/>
      <c r="F74" s="1055"/>
      <c r="G74" s="1055"/>
    </row>
    <row r="75" spans="1:16378">
      <c r="B75" s="519"/>
      <c r="C75" s="519"/>
      <c r="D75" s="520"/>
      <c r="E75" s="521"/>
      <c r="F75" s="521"/>
      <c r="G75" s="521"/>
    </row>
    <row r="76" spans="1:16378" s="514" customFormat="1">
      <c r="A76" s="523" t="s">
        <v>897</v>
      </c>
      <c r="B76" s="519"/>
      <c r="C76" s="519"/>
      <c r="D76" s="520"/>
      <c r="E76" s="521"/>
      <c r="F76" s="521"/>
      <c r="G76" s="521"/>
    </row>
    <row r="77" spans="1:16378" s="514" customFormat="1" ht="36" customHeight="1">
      <c r="A77" s="536" t="s">
        <v>922</v>
      </c>
      <c r="B77" s="1054" t="s">
        <v>958</v>
      </c>
      <c r="C77" s="1055"/>
      <c r="D77" s="1055"/>
      <c r="E77" s="1055"/>
      <c r="F77" s="1055"/>
      <c r="G77" s="1055"/>
    </row>
    <row r="78" spans="1:16378" s="514" customFormat="1" ht="36" customHeight="1">
      <c r="A78" s="536" t="s">
        <v>898</v>
      </c>
      <c r="B78" s="1054" t="s">
        <v>886</v>
      </c>
      <c r="C78" s="1055"/>
      <c r="D78" s="1055"/>
      <c r="E78" s="1055"/>
      <c r="F78" s="1055"/>
      <c r="G78" s="1055"/>
    </row>
    <row r="79" spans="1:16378" s="514" customFormat="1" ht="36" customHeight="1">
      <c r="A79" s="536" t="s">
        <v>899</v>
      </c>
      <c r="B79" s="1054" t="s">
        <v>900</v>
      </c>
      <c r="C79" s="1055"/>
      <c r="D79" s="1055"/>
      <c r="E79" s="1055"/>
      <c r="F79" s="1055"/>
      <c r="G79" s="1055"/>
    </row>
    <row r="80" spans="1:16378" s="514" customFormat="1" ht="65.45" customHeight="1">
      <c r="A80" s="536" t="s">
        <v>993</v>
      </c>
      <c r="B80" s="1054" t="s">
        <v>989</v>
      </c>
      <c r="C80" s="1055"/>
      <c r="D80" s="1055"/>
      <c r="E80" s="1055"/>
      <c r="F80" s="1055"/>
      <c r="G80" s="1055"/>
    </row>
    <row r="81" spans="1:7" s="514" customFormat="1" ht="96" customHeight="1">
      <c r="A81" s="536" t="s">
        <v>994</v>
      </c>
      <c r="B81" s="1054" t="s">
        <v>991</v>
      </c>
      <c r="C81" s="1055"/>
      <c r="D81" s="1055"/>
      <c r="E81" s="1055"/>
      <c r="F81" s="1055"/>
      <c r="G81" s="1055"/>
    </row>
    <row r="82" spans="1:7" s="514" customFormat="1" ht="80.099999999999994" customHeight="1">
      <c r="A82" s="536" t="s">
        <v>995</v>
      </c>
      <c r="B82" s="1054" t="s">
        <v>988</v>
      </c>
      <c r="C82" s="1055"/>
      <c r="D82" s="1055"/>
      <c r="E82" s="1055"/>
      <c r="F82" s="1055"/>
      <c r="G82" s="1055"/>
    </row>
    <row r="83" spans="1:7" s="514" customFormat="1" ht="97.5" customHeight="1">
      <c r="A83" s="536" t="s">
        <v>997</v>
      </c>
      <c r="B83" s="1054" t="s">
        <v>990</v>
      </c>
      <c r="C83" s="1055"/>
      <c r="D83" s="1055"/>
      <c r="E83" s="1055"/>
      <c r="F83" s="1055"/>
      <c r="G83" s="1055"/>
    </row>
    <row r="84" spans="1:7" s="514" customFormat="1" ht="97.5" customHeight="1">
      <c r="A84" s="539" t="s">
        <v>996</v>
      </c>
      <c r="B84" s="1054" t="s">
        <v>992</v>
      </c>
      <c r="C84" s="1055"/>
      <c r="D84" s="1055"/>
      <c r="E84" s="1055"/>
      <c r="F84" s="1055"/>
      <c r="G84" s="1055"/>
    </row>
    <row r="85" spans="1:7" s="514" customFormat="1">
      <c r="A85" s="537"/>
      <c r="B85" s="537"/>
      <c r="C85" s="538"/>
      <c r="D85" s="538"/>
      <c r="E85" s="538"/>
      <c r="F85" s="538"/>
      <c r="G85" s="538"/>
    </row>
    <row r="86" spans="1:7" s="531" customFormat="1" ht="36" customHeight="1">
      <c r="A86" s="534"/>
      <c r="B86" s="1057"/>
      <c r="C86" s="1058"/>
      <c r="D86" s="1058"/>
      <c r="E86" s="1058"/>
      <c r="F86" s="1058"/>
      <c r="G86" s="1058"/>
    </row>
    <row r="87" spans="1:7" s="514" customFormat="1">
      <c r="A87" s="523" t="s">
        <v>998</v>
      </c>
      <c r="B87" s="519"/>
      <c r="C87" s="519"/>
      <c r="D87" s="520"/>
      <c r="E87" s="521"/>
      <c r="F87" s="521"/>
      <c r="G87" s="521"/>
    </row>
    <row r="88" spans="1:7" s="514" customFormat="1" ht="76.5" customHeight="1">
      <c r="A88" s="533" t="s">
        <v>925</v>
      </c>
      <c r="B88" s="1056" t="s">
        <v>959</v>
      </c>
      <c r="C88" s="1047"/>
      <c r="D88" s="1047"/>
      <c r="E88" s="1047"/>
      <c r="F88" s="1047"/>
      <c r="G88" s="1048"/>
    </row>
    <row r="89" spans="1:7" s="514" customFormat="1" ht="83.45" customHeight="1">
      <c r="A89" s="533" t="s">
        <v>926</v>
      </c>
      <c r="B89" s="1056" t="s">
        <v>999</v>
      </c>
      <c r="C89" s="1047"/>
      <c r="D89" s="1047"/>
      <c r="E89" s="1047"/>
      <c r="F89" s="1047"/>
      <c r="G89" s="1048"/>
    </row>
    <row r="90" spans="1:7" s="514" customFormat="1" ht="83.45" customHeight="1">
      <c r="A90" s="533" t="s">
        <v>927</v>
      </c>
      <c r="B90" s="1056" t="s">
        <v>1000</v>
      </c>
      <c r="C90" s="1047"/>
      <c r="D90" s="1047"/>
      <c r="E90" s="1047"/>
      <c r="F90" s="1047"/>
      <c r="G90" s="1048"/>
    </row>
    <row r="91" spans="1:7" s="514" customFormat="1" ht="83.45" customHeight="1">
      <c r="A91" s="533" t="s">
        <v>928</v>
      </c>
      <c r="B91" s="1056" t="s">
        <v>960</v>
      </c>
      <c r="C91" s="1047"/>
      <c r="D91" s="1047"/>
      <c r="E91" s="1047"/>
      <c r="F91" s="1047"/>
      <c r="G91" s="1048"/>
    </row>
    <row r="92" spans="1:7" s="514" customFormat="1" ht="51.75" customHeight="1">
      <c r="A92" s="540" t="s">
        <v>987</v>
      </c>
      <c r="B92" s="1056" t="s">
        <v>930</v>
      </c>
      <c r="C92" s="1047"/>
      <c r="D92" s="1047"/>
      <c r="E92" s="1047"/>
      <c r="F92" s="1047"/>
      <c r="G92" s="1048"/>
    </row>
    <row r="93" spans="1:7" s="514" customFormat="1" ht="41.45" customHeight="1">
      <c r="A93" s="533" t="s">
        <v>933</v>
      </c>
      <c r="B93" s="1056" t="s">
        <v>961</v>
      </c>
      <c r="C93" s="1047"/>
      <c r="D93" s="1047"/>
      <c r="E93" s="1047"/>
      <c r="F93" s="1047"/>
      <c r="G93" s="1048"/>
    </row>
    <row r="94" spans="1:7" s="514" customFormat="1" ht="41.45" customHeight="1">
      <c r="A94" s="533" t="s">
        <v>934</v>
      </c>
      <c r="B94" s="1046" t="s">
        <v>1001</v>
      </c>
      <c r="C94" s="1047"/>
      <c r="D94" s="1047"/>
      <c r="E94" s="1047"/>
      <c r="F94" s="1047"/>
      <c r="G94" s="1048"/>
    </row>
    <row r="95" spans="1:7" s="514" customFormat="1" ht="66.95" customHeight="1">
      <c r="A95" s="533" t="s">
        <v>935</v>
      </c>
      <c r="B95" s="1046" t="s">
        <v>936</v>
      </c>
      <c r="C95" s="1047"/>
      <c r="D95" s="1047"/>
      <c r="E95" s="1047"/>
      <c r="F95" s="1047"/>
      <c r="G95" s="1048"/>
    </row>
    <row r="96" spans="1:7" s="514" customFormat="1" ht="41.45" customHeight="1">
      <c r="A96" s="533" t="s">
        <v>940</v>
      </c>
      <c r="B96" s="1046" t="s">
        <v>937</v>
      </c>
      <c r="C96" s="1047"/>
      <c r="D96" s="1047"/>
      <c r="E96" s="1047"/>
      <c r="F96" s="1047"/>
      <c r="G96" s="1048"/>
    </row>
    <row r="97" spans="1:8" s="514" customFormat="1" ht="41.45" customHeight="1">
      <c r="A97" s="533" t="s">
        <v>941</v>
      </c>
      <c r="B97" s="1046" t="s">
        <v>938</v>
      </c>
      <c r="C97" s="1047"/>
      <c r="D97" s="1047"/>
      <c r="E97" s="1047"/>
      <c r="F97" s="1047"/>
      <c r="G97" s="1048"/>
    </row>
    <row r="98" spans="1:8" s="514" customFormat="1" ht="66.95" customHeight="1">
      <c r="A98" s="533" t="s">
        <v>942</v>
      </c>
      <c r="B98" s="1046" t="s">
        <v>939</v>
      </c>
      <c r="C98" s="1047"/>
      <c r="D98" s="1047"/>
      <c r="E98" s="1047"/>
      <c r="F98" s="1047"/>
      <c r="G98" s="1048"/>
    </row>
    <row r="99" spans="1:8" s="514" customFormat="1" ht="66.95" customHeight="1">
      <c r="A99" s="533" t="s">
        <v>944</v>
      </c>
      <c r="B99" s="1054" t="s">
        <v>943</v>
      </c>
      <c r="C99" s="1055"/>
      <c r="D99" s="1055"/>
      <c r="E99" s="1055"/>
      <c r="F99" s="1055"/>
      <c r="G99" s="1055"/>
    </row>
    <row r="100" spans="1:8" s="514" customFormat="1" ht="93" customHeight="1">
      <c r="A100" s="540" t="s">
        <v>962</v>
      </c>
      <c r="B100" s="1059" t="s">
        <v>1002</v>
      </c>
      <c r="C100" s="1060"/>
      <c r="D100" s="1060"/>
      <c r="E100" s="1060"/>
      <c r="F100" s="1060"/>
      <c r="G100" s="1061"/>
    </row>
    <row r="101" spans="1:8" s="514" customFormat="1" ht="66.95" customHeight="1">
      <c r="A101" s="540" t="s">
        <v>964</v>
      </c>
      <c r="B101" s="1046" t="s">
        <v>963</v>
      </c>
      <c r="C101" s="1047"/>
      <c r="D101" s="1047"/>
      <c r="E101" s="1047"/>
      <c r="F101" s="1047"/>
      <c r="G101" s="1048"/>
    </row>
    <row r="102" spans="1:8" s="514" customFormat="1" ht="66.95" customHeight="1">
      <c r="A102" s="540" t="s">
        <v>968</v>
      </c>
      <c r="B102" s="1046" t="s">
        <v>1003</v>
      </c>
      <c r="C102" s="1047"/>
      <c r="D102" s="1047"/>
      <c r="E102" s="1047"/>
      <c r="F102" s="1047"/>
      <c r="G102" s="1048"/>
    </row>
    <row r="103" spans="1:8" s="514" customFormat="1" ht="66.95" customHeight="1">
      <c r="A103" s="540" t="s">
        <v>986</v>
      </c>
      <c r="B103" s="1046" t="s">
        <v>1004</v>
      </c>
      <c r="C103" s="1047"/>
      <c r="D103" s="1047"/>
      <c r="E103" s="1047"/>
      <c r="F103" s="1047"/>
      <c r="G103" s="1048"/>
    </row>
    <row r="104" spans="1:8" s="514" customFormat="1" ht="66.95" customHeight="1">
      <c r="A104" s="540" t="s">
        <v>970</v>
      </c>
      <c r="B104" s="1046" t="s">
        <v>1005</v>
      </c>
      <c r="C104" s="1047"/>
      <c r="D104" s="1047"/>
      <c r="E104" s="1047"/>
      <c r="F104" s="1047"/>
      <c r="G104" s="1048"/>
      <c r="H104" s="541" t="s">
        <v>969</v>
      </c>
    </row>
    <row r="105" spans="1:8" s="514" customFormat="1" ht="66.95" customHeight="1">
      <c r="A105" s="540" t="s">
        <v>971</v>
      </c>
      <c r="B105" s="1046" t="s">
        <v>978</v>
      </c>
      <c r="C105" s="1047"/>
      <c r="D105" s="1047"/>
      <c r="E105" s="1047"/>
      <c r="F105" s="1047"/>
      <c r="G105" s="1048"/>
    </row>
    <row r="106" spans="1:8" s="514" customFormat="1" ht="66.95" customHeight="1">
      <c r="A106" s="540" t="s">
        <v>972</v>
      </c>
      <c r="B106" s="1046" t="s">
        <v>1006</v>
      </c>
      <c r="C106" s="1047"/>
      <c r="D106" s="1047"/>
      <c r="E106" s="1047"/>
      <c r="F106" s="1047"/>
      <c r="G106" s="1048"/>
      <c r="H106" s="542"/>
    </row>
    <row r="107" spans="1:8" s="514" customFormat="1" ht="66.95" customHeight="1">
      <c r="A107" s="540" t="s">
        <v>973</v>
      </c>
      <c r="B107" s="1046" t="s">
        <v>1007</v>
      </c>
      <c r="C107" s="1047"/>
      <c r="D107" s="1047"/>
      <c r="E107" s="1047"/>
      <c r="F107" s="1047"/>
      <c r="G107" s="1048"/>
    </row>
    <row r="108" spans="1:8" s="514" customFormat="1" ht="14.45" customHeight="1">
      <c r="A108" s="540" t="s">
        <v>974</v>
      </c>
      <c r="B108" s="1046" t="s">
        <v>979</v>
      </c>
      <c r="C108" s="1047"/>
      <c r="D108" s="1047"/>
      <c r="E108" s="1047"/>
      <c r="F108" s="1047"/>
      <c r="G108" s="1048"/>
    </row>
    <row r="109" spans="1:8" s="514" customFormat="1">
      <c r="A109" s="540" t="s">
        <v>976</v>
      </c>
      <c r="B109" s="1049" t="s">
        <v>975</v>
      </c>
      <c r="C109" s="1050"/>
      <c r="D109" s="1050"/>
      <c r="E109" s="1050"/>
      <c r="F109" s="1050"/>
      <c r="G109" s="1051"/>
    </row>
    <row r="110" spans="1:8" s="514" customFormat="1">
      <c r="A110" s="540" t="s">
        <v>980</v>
      </c>
      <c r="B110" s="1049" t="s">
        <v>981</v>
      </c>
      <c r="C110" s="1050"/>
      <c r="D110" s="1050"/>
      <c r="E110" s="1050"/>
      <c r="F110" s="1050"/>
      <c r="G110" s="1051"/>
    </row>
    <row r="111" spans="1:8" s="514" customFormat="1" ht="36.6" customHeight="1">
      <c r="A111" s="540" t="s">
        <v>984</v>
      </c>
      <c r="B111" s="1049" t="s">
        <v>985</v>
      </c>
      <c r="C111" s="1050"/>
      <c r="D111" s="1050"/>
      <c r="E111" s="1050"/>
      <c r="F111" s="1050"/>
      <c r="G111" s="1051"/>
    </row>
    <row r="112" spans="1:8" s="514" customFormat="1">
      <c r="A112" s="525" t="s">
        <v>887</v>
      </c>
      <c r="B112" s="537"/>
      <c r="C112" s="537"/>
      <c r="D112" s="537"/>
      <c r="E112" s="537"/>
      <c r="F112" s="537"/>
      <c r="G112" s="537"/>
    </row>
    <row r="113" spans="1:7" s="514" customFormat="1">
      <c r="A113" s="543"/>
      <c r="B113" s="537"/>
      <c r="C113" s="537"/>
      <c r="D113" s="537"/>
      <c r="E113" s="537"/>
      <c r="F113" s="537"/>
      <c r="G113" s="537"/>
    </row>
    <row r="115" spans="1:7" s="514" customFormat="1" ht="21.95" customHeight="1">
      <c r="A115" s="522" t="s">
        <v>878</v>
      </c>
      <c r="B115" s="519"/>
      <c r="C115" s="519"/>
      <c r="D115" s="519"/>
      <c r="E115" s="519"/>
      <c r="F115" s="519"/>
      <c r="G115" s="519"/>
    </row>
    <row r="116" spans="1:7" s="514" customFormat="1" ht="18.95" customHeight="1">
      <c r="A116" s="512" t="s">
        <v>879</v>
      </c>
      <c r="B116" s="1054" t="s">
        <v>880</v>
      </c>
      <c r="C116" s="1055"/>
      <c r="D116" s="1055"/>
      <c r="E116" s="1055"/>
      <c r="F116" s="1055"/>
      <c r="G116" s="1055"/>
    </row>
    <row r="117" spans="1:7" s="514" customFormat="1" ht="50.45" customHeight="1">
      <c r="A117" s="512" t="s">
        <v>901</v>
      </c>
      <c r="B117" s="1054" t="s">
        <v>881</v>
      </c>
      <c r="C117" s="1055"/>
      <c r="D117" s="1055"/>
      <c r="E117" s="1055"/>
      <c r="F117" s="1055"/>
      <c r="G117" s="1055"/>
    </row>
    <row r="118" spans="1:7" s="514" customFormat="1">
      <c r="A118" s="512" t="s">
        <v>902</v>
      </c>
      <c r="B118" s="1054" t="s">
        <v>882</v>
      </c>
      <c r="C118" s="1055"/>
      <c r="D118" s="1055"/>
      <c r="E118" s="1055"/>
      <c r="F118" s="1055"/>
      <c r="G118" s="1055"/>
    </row>
    <row r="119" spans="1:7">
      <c r="B119" s="519"/>
      <c r="C119" s="519"/>
      <c r="D119" s="520"/>
      <c r="E119" s="521"/>
      <c r="F119" s="521"/>
      <c r="G119" s="521"/>
    </row>
  </sheetData>
  <sheetProtection password="E983" sheet="1" objects="1" scenarios="1" selectLockedCells="1" selectUnlockedCells="1"/>
  <mergeCells count="4772">
    <mergeCell ref="B37:G37"/>
    <mergeCell ref="B38:G38"/>
    <mergeCell ref="B39:G39"/>
    <mergeCell ref="B40:G40"/>
    <mergeCell ref="B41:G41"/>
    <mergeCell ref="B42:G42"/>
    <mergeCell ref="B2:G2"/>
    <mergeCell ref="B5:G5"/>
    <mergeCell ref="B6:G6"/>
    <mergeCell ref="B8:G8"/>
    <mergeCell ref="B9:G9"/>
    <mergeCell ref="B10:G10"/>
    <mergeCell ref="B29:G29"/>
    <mergeCell ref="B32:G32"/>
    <mergeCell ref="B33:G33"/>
    <mergeCell ref="B34:G34"/>
    <mergeCell ref="B35:G35"/>
    <mergeCell ref="B36:G36"/>
    <mergeCell ref="B23:G23"/>
    <mergeCell ref="B27:G27"/>
    <mergeCell ref="B28:G28"/>
    <mergeCell ref="B16:G16"/>
    <mergeCell ref="B21:G21"/>
    <mergeCell ref="B22:G22"/>
    <mergeCell ref="B11:G11"/>
    <mergeCell ref="B12:G12"/>
    <mergeCell ref="B13:G13"/>
    <mergeCell ref="B15:G15"/>
    <mergeCell ref="B17:G17"/>
    <mergeCell ref="B18:G18"/>
    <mergeCell ref="B7:G7"/>
    <mergeCell ref="B14:G14"/>
    <mergeCell ref="B19:G19"/>
    <mergeCell ref="B20:G20"/>
    <mergeCell ref="BG72:BL72"/>
    <mergeCell ref="BN72:BS72"/>
    <mergeCell ref="BU72:BZ72"/>
    <mergeCell ref="CB72:CG72"/>
    <mergeCell ref="CI72:CN72"/>
    <mergeCell ref="CP72:CU72"/>
    <mergeCell ref="Q72:V72"/>
    <mergeCell ref="X72:AC72"/>
    <mergeCell ref="AE72:AJ72"/>
    <mergeCell ref="AL72:AQ72"/>
    <mergeCell ref="AS72:AX72"/>
    <mergeCell ref="AZ72:BE72"/>
    <mergeCell ref="J72:O72"/>
    <mergeCell ref="B52:G52"/>
    <mergeCell ref="B53:G53"/>
    <mergeCell ref="B54:G54"/>
    <mergeCell ref="B57:G57"/>
    <mergeCell ref="B59:G59"/>
    <mergeCell ref="B61:G61"/>
    <mergeCell ref="B60:G60"/>
    <mergeCell ref="B62:G62"/>
    <mergeCell ref="B63:G63"/>
    <mergeCell ref="B58:G58"/>
    <mergeCell ref="B43:G43"/>
    <mergeCell ref="B44:G44"/>
    <mergeCell ref="B45:G45"/>
    <mergeCell ref="B46:G46"/>
    <mergeCell ref="B50:G50"/>
    <mergeCell ref="B51:G51"/>
    <mergeCell ref="GC72:GH72"/>
    <mergeCell ref="GJ72:GO72"/>
    <mergeCell ref="GQ72:GV72"/>
    <mergeCell ref="GX72:HC72"/>
    <mergeCell ref="HE72:HJ72"/>
    <mergeCell ref="HL72:HQ72"/>
    <mergeCell ref="EM72:ER72"/>
    <mergeCell ref="ET72:EY72"/>
    <mergeCell ref="FA72:FF72"/>
    <mergeCell ref="FH72:FM72"/>
    <mergeCell ref="FO72:FT72"/>
    <mergeCell ref="FV72:GA72"/>
    <mergeCell ref="CW72:DB72"/>
    <mergeCell ref="DD72:DI72"/>
    <mergeCell ref="DK72:DP72"/>
    <mergeCell ref="DR72:DW72"/>
    <mergeCell ref="DY72:ED72"/>
    <mergeCell ref="EF72:EK72"/>
    <mergeCell ref="KY72:LD72"/>
    <mergeCell ref="LF72:LK72"/>
    <mergeCell ref="LM72:LR72"/>
    <mergeCell ref="LT72:LY72"/>
    <mergeCell ref="MA72:MF72"/>
    <mergeCell ref="MH72:MM72"/>
    <mergeCell ref="JI72:JN72"/>
    <mergeCell ref="JP72:JU72"/>
    <mergeCell ref="JW72:KB72"/>
    <mergeCell ref="KD72:KI72"/>
    <mergeCell ref="KK72:KP72"/>
    <mergeCell ref="KR72:KW72"/>
    <mergeCell ref="HS72:HX72"/>
    <mergeCell ref="HZ72:IE72"/>
    <mergeCell ref="IG72:IL72"/>
    <mergeCell ref="IN72:IS72"/>
    <mergeCell ref="IU72:IZ72"/>
    <mergeCell ref="JB72:JG72"/>
    <mergeCell ref="PU72:PZ72"/>
    <mergeCell ref="QB72:QG72"/>
    <mergeCell ref="QI72:QN72"/>
    <mergeCell ref="QP72:QU72"/>
    <mergeCell ref="QW72:RB72"/>
    <mergeCell ref="RD72:RI72"/>
    <mergeCell ref="OE72:OJ72"/>
    <mergeCell ref="OL72:OQ72"/>
    <mergeCell ref="OS72:OX72"/>
    <mergeCell ref="OZ72:PE72"/>
    <mergeCell ref="PG72:PL72"/>
    <mergeCell ref="PN72:PS72"/>
    <mergeCell ref="MO72:MT72"/>
    <mergeCell ref="MV72:NA72"/>
    <mergeCell ref="NC72:NH72"/>
    <mergeCell ref="NJ72:NO72"/>
    <mergeCell ref="NQ72:NV72"/>
    <mergeCell ref="NX72:OC72"/>
    <mergeCell ref="UQ72:UV72"/>
    <mergeCell ref="UX72:VC72"/>
    <mergeCell ref="VE72:VJ72"/>
    <mergeCell ref="VL72:VQ72"/>
    <mergeCell ref="VS72:VX72"/>
    <mergeCell ref="VZ72:WE72"/>
    <mergeCell ref="TA72:TF72"/>
    <mergeCell ref="TH72:TM72"/>
    <mergeCell ref="TO72:TT72"/>
    <mergeCell ref="TV72:UA72"/>
    <mergeCell ref="UC72:UH72"/>
    <mergeCell ref="UJ72:UO72"/>
    <mergeCell ref="RK72:RP72"/>
    <mergeCell ref="RR72:RW72"/>
    <mergeCell ref="RY72:SD72"/>
    <mergeCell ref="SF72:SK72"/>
    <mergeCell ref="SM72:SR72"/>
    <mergeCell ref="ST72:SY72"/>
    <mergeCell ref="ZM72:ZR72"/>
    <mergeCell ref="ZT72:ZY72"/>
    <mergeCell ref="AAA72:AAF72"/>
    <mergeCell ref="AAH72:AAM72"/>
    <mergeCell ref="AAO72:AAT72"/>
    <mergeCell ref="AAV72:ABA72"/>
    <mergeCell ref="XW72:YB72"/>
    <mergeCell ref="YD72:YI72"/>
    <mergeCell ref="YK72:YP72"/>
    <mergeCell ref="YR72:YW72"/>
    <mergeCell ref="YY72:ZD72"/>
    <mergeCell ref="ZF72:ZK72"/>
    <mergeCell ref="WG72:WL72"/>
    <mergeCell ref="WN72:WS72"/>
    <mergeCell ref="WU72:WZ72"/>
    <mergeCell ref="XB72:XG72"/>
    <mergeCell ref="XI72:XN72"/>
    <mergeCell ref="XP72:XU72"/>
    <mergeCell ref="AEI72:AEN72"/>
    <mergeCell ref="AEP72:AEU72"/>
    <mergeCell ref="AEW72:AFB72"/>
    <mergeCell ref="AFD72:AFI72"/>
    <mergeCell ref="AFK72:AFP72"/>
    <mergeCell ref="AFR72:AFW72"/>
    <mergeCell ref="ACS72:ACX72"/>
    <mergeCell ref="ACZ72:ADE72"/>
    <mergeCell ref="ADG72:ADL72"/>
    <mergeCell ref="ADN72:ADS72"/>
    <mergeCell ref="ADU72:ADZ72"/>
    <mergeCell ref="AEB72:AEG72"/>
    <mergeCell ref="ABC72:ABH72"/>
    <mergeCell ref="ABJ72:ABO72"/>
    <mergeCell ref="ABQ72:ABV72"/>
    <mergeCell ref="ABX72:ACC72"/>
    <mergeCell ref="ACE72:ACJ72"/>
    <mergeCell ref="ACL72:ACQ72"/>
    <mergeCell ref="AJE72:AJJ72"/>
    <mergeCell ref="AJL72:AJQ72"/>
    <mergeCell ref="AJS72:AJX72"/>
    <mergeCell ref="AJZ72:AKE72"/>
    <mergeCell ref="AKG72:AKL72"/>
    <mergeCell ref="AKN72:AKS72"/>
    <mergeCell ref="AHO72:AHT72"/>
    <mergeCell ref="AHV72:AIA72"/>
    <mergeCell ref="AIC72:AIH72"/>
    <mergeCell ref="AIJ72:AIO72"/>
    <mergeCell ref="AIQ72:AIV72"/>
    <mergeCell ref="AIX72:AJC72"/>
    <mergeCell ref="AFY72:AGD72"/>
    <mergeCell ref="AGF72:AGK72"/>
    <mergeCell ref="AGM72:AGR72"/>
    <mergeCell ref="AGT72:AGY72"/>
    <mergeCell ref="AHA72:AHF72"/>
    <mergeCell ref="AHH72:AHM72"/>
    <mergeCell ref="AOA72:AOF72"/>
    <mergeCell ref="AOH72:AOM72"/>
    <mergeCell ref="AOO72:AOT72"/>
    <mergeCell ref="AOV72:APA72"/>
    <mergeCell ref="APC72:APH72"/>
    <mergeCell ref="APJ72:APO72"/>
    <mergeCell ref="AMK72:AMP72"/>
    <mergeCell ref="AMR72:AMW72"/>
    <mergeCell ref="AMY72:AND72"/>
    <mergeCell ref="ANF72:ANK72"/>
    <mergeCell ref="ANM72:ANR72"/>
    <mergeCell ref="ANT72:ANY72"/>
    <mergeCell ref="AKU72:AKZ72"/>
    <mergeCell ref="ALB72:ALG72"/>
    <mergeCell ref="ALI72:ALN72"/>
    <mergeCell ref="ALP72:ALU72"/>
    <mergeCell ref="ALW72:AMB72"/>
    <mergeCell ref="AMD72:AMI72"/>
    <mergeCell ref="ASW72:ATB72"/>
    <mergeCell ref="ATD72:ATI72"/>
    <mergeCell ref="ATK72:ATP72"/>
    <mergeCell ref="ATR72:ATW72"/>
    <mergeCell ref="ATY72:AUD72"/>
    <mergeCell ref="AUF72:AUK72"/>
    <mergeCell ref="ARG72:ARL72"/>
    <mergeCell ref="ARN72:ARS72"/>
    <mergeCell ref="ARU72:ARZ72"/>
    <mergeCell ref="ASB72:ASG72"/>
    <mergeCell ref="ASI72:ASN72"/>
    <mergeCell ref="ASP72:ASU72"/>
    <mergeCell ref="APQ72:APV72"/>
    <mergeCell ref="APX72:AQC72"/>
    <mergeCell ref="AQE72:AQJ72"/>
    <mergeCell ref="AQL72:AQQ72"/>
    <mergeCell ref="AQS72:AQX72"/>
    <mergeCell ref="AQZ72:ARE72"/>
    <mergeCell ref="AXS72:AXX72"/>
    <mergeCell ref="AXZ72:AYE72"/>
    <mergeCell ref="AYG72:AYL72"/>
    <mergeCell ref="AYN72:AYS72"/>
    <mergeCell ref="AYU72:AYZ72"/>
    <mergeCell ref="AZB72:AZG72"/>
    <mergeCell ref="AWC72:AWH72"/>
    <mergeCell ref="AWJ72:AWO72"/>
    <mergeCell ref="AWQ72:AWV72"/>
    <mergeCell ref="AWX72:AXC72"/>
    <mergeCell ref="AXE72:AXJ72"/>
    <mergeCell ref="AXL72:AXQ72"/>
    <mergeCell ref="AUM72:AUR72"/>
    <mergeCell ref="AUT72:AUY72"/>
    <mergeCell ref="AVA72:AVF72"/>
    <mergeCell ref="AVH72:AVM72"/>
    <mergeCell ref="AVO72:AVT72"/>
    <mergeCell ref="AVV72:AWA72"/>
    <mergeCell ref="BCO72:BCT72"/>
    <mergeCell ref="BCV72:BDA72"/>
    <mergeCell ref="BDC72:BDH72"/>
    <mergeCell ref="BDJ72:BDO72"/>
    <mergeCell ref="BDQ72:BDV72"/>
    <mergeCell ref="BDX72:BEC72"/>
    <mergeCell ref="BAY72:BBD72"/>
    <mergeCell ref="BBF72:BBK72"/>
    <mergeCell ref="BBM72:BBR72"/>
    <mergeCell ref="BBT72:BBY72"/>
    <mergeCell ref="BCA72:BCF72"/>
    <mergeCell ref="BCH72:BCM72"/>
    <mergeCell ref="AZI72:AZN72"/>
    <mergeCell ref="AZP72:AZU72"/>
    <mergeCell ref="AZW72:BAB72"/>
    <mergeCell ref="BAD72:BAI72"/>
    <mergeCell ref="BAK72:BAP72"/>
    <mergeCell ref="BAR72:BAW72"/>
    <mergeCell ref="BHK72:BHP72"/>
    <mergeCell ref="BHR72:BHW72"/>
    <mergeCell ref="BHY72:BID72"/>
    <mergeCell ref="BIF72:BIK72"/>
    <mergeCell ref="BIM72:BIR72"/>
    <mergeCell ref="BIT72:BIY72"/>
    <mergeCell ref="BFU72:BFZ72"/>
    <mergeCell ref="BGB72:BGG72"/>
    <mergeCell ref="BGI72:BGN72"/>
    <mergeCell ref="BGP72:BGU72"/>
    <mergeCell ref="BGW72:BHB72"/>
    <mergeCell ref="BHD72:BHI72"/>
    <mergeCell ref="BEE72:BEJ72"/>
    <mergeCell ref="BEL72:BEQ72"/>
    <mergeCell ref="BES72:BEX72"/>
    <mergeCell ref="BEZ72:BFE72"/>
    <mergeCell ref="BFG72:BFL72"/>
    <mergeCell ref="BFN72:BFS72"/>
    <mergeCell ref="BMG72:BML72"/>
    <mergeCell ref="BMN72:BMS72"/>
    <mergeCell ref="BMU72:BMZ72"/>
    <mergeCell ref="BNB72:BNG72"/>
    <mergeCell ref="BNI72:BNN72"/>
    <mergeCell ref="BNP72:BNU72"/>
    <mergeCell ref="BKQ72:BKV72"/>
    <mergeCell ref="BKX72:BLC72"/>
    <mergeCell ref="BLE72:BLJ72"/>
    <mergeCell ref="BLL72:BLQ72"/>
    <mergeCell ref="BLS72:BLX72"/>
    <mergeCell ref="BLZ72:BME72"/>
    <mergeCell ref="BJA72:BJF72"/>
    <mergeCell ref="BJH72:BJM72"/>
    <mergeCell ref="BJO72:BJT72"/>
    <mergeCell ref="BJV72:BKA72"/>
    <mergeCell ref="BKC72:BKH72"/>
    <mergeCell ref="BKJ72:BKO72"/>
    <mergeCell ref="BRC72:BRH72"/>
    <mergeCell ref="BRJ72:BRO72"/>
    <mergeCell ref="BRQ72:BRV72"/>
    <mergeCell ref="BRX72:BSC72"/>
    <mergeCell ref="BSE72:BSJ72"/>
    <mergeCell ref="BSL72:BSQ72"/>
    <mergeCell ref="BPM72:BPR72"/>
    <mergeCell ref="BPT72:BPY72"/>
    <mergeCell ref="BQA72:BQF72"/>
    <mergeCell ref="BQH72:BQM72"/>
    <mergeCell ref="BQO72:BQT72"/>
    <mergeCell ref="BQV72:BRA72"/>
    <mergeCell ref="BNW72:BOB72"/>
    <mergeCell ref="BOD72:BOI72"/>
    <mergeCell ref="BOK72:BOP72"/>
    <mergeCell ref="BOR72:BOW72"/>
    <mergeCell ref="BOY72:BPD72"/>
    <mergeCell ref="BPF72:BPK72"/>
    <mergeCell ref="BVY72:BWD72"/>
    <mergeCell ref="BWF72:BWK72"/>
    <mergeCell ref="BWM72:BWR72"/>
    <mergeCell ref="BWT72:BWY72"/>
    <mergeCell ref="BXA72:BXF72"/>
    <mergeCell ref="BXH72:BXM72"/>
    <mergeCell ref="BUI72:BUN72"/>
    <mergeCell ref="BUP72:BUU72"/>
    <mergeCell ref="BUW72:BVB72"/>
    <mergeCell ref="BVD72:BVI72"/>
    <mergeCell ref="BVK72:BVP72"/>
    <mergeCell ref="BVR72:BVW72"/>
    <mergeCell ref="BSS72:BSX72"/>
    <mergeCell ref="BSZ72:BTE72"/>
    <mergeCell ref="BTG72:BTL72"/>
    <mergeCell ref="BTN72:BTS72"/>
    <mergeCell ref="BTU72:BTZ72"/>
    <mergeCell ref="BUB72:BUG72"/>
    <mergeCell ref="CAU72:CAZ72"/>
    <mergeCell ref="CBB72:CBG72"/>
    <mergeCell ref="CBI72:CBN72"/>
    <mergeCell ref="CBP72:CBU72"/>
    <mergeCell ref="CBW72:CCB72"/>
    <mergeCell ref="CCD72:CCI72"/>
    <mergeCell ref="BZE72:BZJ72"/>
    <mergeCell ref="BZL72:BZQ72"/>
    <mergeCell ref="BZS72:BZX72"/>
    <mergeCell ref="BZZ72:CAE72"/>
    <mergeCell ref="CAG72:CAL72"/>
    <mergeCell ref="CAN72:CAS72"/>
    <mergeCell ref="BXO72:BXT72"/>
    <mergeCell ref="BXV72:BYA72"/>
    <mergeCell ref="BYC72:BYH72"/>
    <mergeCell ref="BYJ72:BYO72"/>
    <mergeCell ref="BYQ72:BYV72"/>
    <mergeCell ref="BYX72:BZC72"/>
    <mergeCell ref="CFQ72:CFV72"/>
    <mergeCell ref="CFX72:CGC72"/>
    <mergeCell ref="CGE72:CGJ72"/>
    <mergeCell ref="CGL72:CGQ72"/>
    <mergeCell ref="CGS72:CGX72"/>
    <mergeCell ref="CGZ72:CHE72"/>
    <mergeCell ref="CEA72:CEF72"/>
    <mergeCell ref="CEH72:CEM72"/>
    <mergeCell ref="CEO72:CET72"/>
    <mergeCell ref="CEV72:CFA72"/>
    <mergeCell ref="CFC72:CFH72"/>
    <mergeCell ref="CFJ72:CFO72"/>
    <mergeCell ref="CCK72:CCP72"/>
    <mergeCell ref="CCR72:CCW72"/>
    <mergeCell ref="CCY72:CDD72"/>
    <mergeCell ref="CDF72:CDK72"/>
    <mergeCell ref="CDM72:CDR72"/>
    <mergeCell ref="CDT72:CDY72"/>
    <mergeCell ref="CKM72:CKR72"/>
    <mergeCell ref="CKT72:CKY72"/>
    <mergeCell ref="CLA72:CLF72"/>
    <mergeCell ref="CLH72:CLM72"/>
    <mergeCell ref="CLO72:CLT72"/>
    <mergeCell ref="CLV72:CMA72"/>
    <mergeCell ref="CIW72:CJB72"/>
    <mergeCell ref="CJD72:CJI72"/>
    <mergeCell ref="CJK72:CJP72"/>
    <mergeCell ref="CJR72:CJW72"/>
    <mergeCell ref="CJY72:CKD72"/>
    <mergeCell ref="CKF72:CKK72"/>
    <mergeCell ref="CHG72:CHL72"/>
    <mergeCell ref="CHN72:CHS72"/>
    <mergeCell ref="CHU72:CHZ72"/>
    <mergeCell ref="CIB72:CIG72"/>
    <mergeCell ref="CII72:CIN72"/>
    <mergeCell ref="CIP72:CIU72"/>
    <mergeCell ref="CPI72:CPN72"/>
    <mergeCell ref="CPP72:CPU72"/>
    <mergeCell ref="CPW72:CQB72"/>
    <mergeCell ref="CQD72:CQI72"/>
    <mergeCell ref="CQK72:CQP72"/>
    <mergeCell ref="CQR72:CQW72"/>
    <mergeCell ref="CNS72:CNX72"/>
    <mergeCell ref="CNZ72:COE72"/>
    <mergeCell ref="COG72:COL72"/>
    <mergeCell ref="CON72:COS72"/>
    <mergeCell ref="COU72:COZ72"/>
    <mergeCell ref="CPB72:CPG72"/>
    <mergeCell ref="CMC72:CMH72"/>
    <mergeCell ref="CMJ72:CMO72"/>
    <mergeCell ref="CMQ72:CMV72"/>
    <mergeCell ref="CMX72:CNC72"/>
    <mergeCell ref="CNE72:CNJ72"/>
    <mergeCell ref="CNL72:CNQ72"/>
    <mergeCell ref="CUE72:CUJ72"/>
    <mergeCell ref="CUL72:CUQ72"/>
    <mergeCell ref="CUS72:CUX72"/>
    <mergeCell ref="CUZ72:CVE72"/>
    <mergeCell ref="CVG72:CVL72"/>
    <mergeCell ref="CVN72:CVS72"/>
    <mergeCell ref="CSO72:CST72"/>
    <mergeCell ref="CSV72:CTA72"/>
    <mergeCell ref="CTC72:CTH72"/>
    <mergeCell ref="CTJ72:CTO72"/>
    <mergeCell ref="CTQ72:CTV72"/>
    <mergeCell ref="CTX72:CUC72"/>
    <mergeCell ref="CQY72:CRD72"/>
    <mergeCell ref="CRF72:CRK72"/>
    <mergeCell ref="CRM72:CRR72"/>
    <mergeCell ref="CRT72:CRY72"/>
    <mergeCell ref="CSA72:CSF72"/>
    <mergeCell ref="CSH72:CSM72"/>
    <mergeCell ref="CZA72:CZF72"/>
    <mergeCell ref="CZH72:CZM72"/>
    <mergeCell ref="CZO72:CZT72"/>
    <mergeCell ref="CZV72:DAA72"/>
    <mergeCell ref="DAC72:DAH72"/>
    <mergeCell ref="DAJ72:DAO72"/>
    <mergeCell ref="CXK72:CXP72"/>
    <mergeCell ref="CXR72:CXW72"/>
    <mergeCell ref="CXY72:CYD72"/>
    <mergeCell ref="CYF72:CYK72"/>
    <mergeCell ref="CYM72:CYR72"/>
    <mergeCell ref="CYT72:CYY72"/>
    <mergeCell ref="CVU72:CVZ72"/>
    <mergeCell ref="CWB72:CWG72"/>
    <mergeCell ref="CWI72:CWN72"/>
    <mergeCell ref="CWP72:CWU72"/>
    <mergeCell ref="CWW72:CXB72"/>
    <mergeCell ref="CXD72:CXI72"/>
    <mergeCell ref="DDW72:DEB72"/>
    <mergeCell ref="DED72:DEI72"/>
    <mergeCell ref="DEK72:DEP72"/>
    <mergeCell ref="DER72:DEW72"/>
    <mergeCell ref="DEY72:DFD72"/>
    <mergeCell ref="DFF72:DFK72"/>
    <mergeCell ref="DCG72:DCL72"/>
    <mergeCell ref="DCN72:DCS72"/>
    <mergeCell ref="DCU72:DCZ72"/>
    <mergeCell ref="DDB72:DDG72"/>
    <mergeCell ref="DDI72:DDN72"/>
    <mergeCell ref="DDP72:DDU72"/>
    <mergeCell ref="DAQ72:DAV72"/>
    <mergeCell ref="DAX72:DBC72"/>
    <mergeCell ref="DBE72:DBJ72"/>
    <mergeCell ref="DBL72:DBQ72"/>
    <mergeCell ref="DBS72:DBX72"/>
    <mergeCell ref="DBZ72:DCE72"/>
    <mergeCell ref="DIS72:DIX72"/>
    <mergeCell ref="DIZ72:DJE72"/>
    <mergeCell ref="DJG72:DJL72"/>
    <mergeCell ref="DJN72:DJS72"/>
    <mergeCell ref="DJU72:DJZ72"/>
    <mergeCell ref="DKB72:DKG72"/>
    <mergeCell ref="DHC72:DHH72"/>
    <mergeCell ref="DHJ72:DHO72"/>
    <mergeCell ref="DHQ72:DHV72"/>
    <mergeCell ref="DHX72:DIC72"/>
    <mergeCell ref="DIE72:DIJ72"/>
    <mergeCell ref="DIL72:DIQ72"/>
    <mergeCell ref="DFM72:DFR72"/>
    <mergeCell ref="DFT72:DFY72"/>
    <mergeCell ref="DGA72:DGF72"/>
    <mergeCell ref="DGH72:DGM72"/>
    <mergeCell ref="DGO72:DGT72"/>
    <mergeCell ref="DGV72:DHA72"/>
    <mergeCell ref="DNO72:DNT72"/>
    <mergeCell ref="DNV72:DOA72"/>
    <mergeCell ref="DOC72:DOH72"/>
    <mergeCell ref="DOJ72:DOO72"/>
    <mergeCell ref="DOQ72:DOV72"/>
    <mergeCell ref="DOX72:DPC72"/>
    <mergeCell ref="DLY72:DMD72"/>
    <mergeCell ref="DMF72:DMK72"/>
    <mergeCell ref="DMM72:DMR72"/>
    <mergeCell ref="DMT72:DMY72"/>
    <mergeCell ref="DNA72:DNF72"/>
    <mergeCell ref="DNH72:DNM72"/>
    <mergeCell ref="DKI72:DKN72"/>
    <mergeCell ref="DKP72:DKU72"/>
    <mergeCell ref="DKW72:DLB72"/>
    <mergeCell ref="DLD72:DLI72"/>
    <mergeCell ref="DLK72:DLP72"/>
    <mergeCell ref="DLR72:DLW72"/>
    <mergeCell ref="DSK72:DSP72"/>
    <mergeCell ref="DSR72:DSW72"/>
    <mergeCell ref="DSY72:DTD72"/>
    <mergeCell ref="DTF72:DTK72"/>
    <mergeCell ref="DTM72:DTR72"/>
    <mergeCell ref="DTT72:DTY72"/>
    <mergeCell ref="DQU72:DQZ72"/>
    <mergeCell ref="DRB72:DRG72"/>
    <mergeCell ref="DRI72:DRN72"/>
    <mergeCell ref="DRP72:DRU72"/>
    <mergeCell ref="DRW72:DSB72"/>
    <mergeCell ref="DSD72:DSI72"/>
    <mergeCell ref="DPE72:DPJ72"/>
    <mergeCell ref="DPL72:DPQ72"/>
    <mergeCell ref="DPS72:DPX72"/>
    <mergeCell ref="DPZ72:DQE72"/>
    <mergeCell ref="DQG72:DQL72"/>
    <mergeCell ref="DQN72:DQS72"/>
    <mergeCell ref="DXG72:DXL72"/>
    <mergeCell ref="DXN72:DXS72"/>
    <mergeCell ref="DXU72:DXZ72"/>
    <mergeCell ref="DYB72:DYG72"/>
    <mergeCell ref="DYI72:DYN72"/>
    <mergeCell ref="DYP72:DYU72"/>
    <mergeCell ref="DVQ72:DVV72"/>
    <mergeCell ref="DVX72:DWC72"/>
    <mergeCell ref="DWE72:DWJ72"/>
    <mergeCell ref="DWL72:DWQ72"/>
    <mergeCell ref="DWS72:DWX72"/>
    <mergeCell ref="DWZ72:DXE72"/>
    <mergeCell ref="DUA72:DUF72"/>
    <mergeCell ref="DUH72:DUM72"/>
    <mergeCell ref="DUO72:DUT72"/>
    <mergeCell ref="DUV72:DVA72"/>
    <mergeCell ref="DVC72:DVH72"/>
    <mergeCell ref="DVJ72:DVO72"/>
    <mergeCell ref="ECC72:ECH72"/>
    <mergeCell ref="ECJ72:ECO72"/>
    <mergeCell ref="ECQ72:ECV72"/>
    <mergeCell ref="ECX72:EDC72"/>
    <mergeCell ref="EDE72:EDJ72"/>
    <mergeCell ref="EDL72:EDQ72"/>
    <mergeCell ref="EAM72:EAR72"/>
    <mergeCell ref="EAT72:EAY72"/>
    <mergeCell ref="EBA72:EBF72"/>
    <mergeCell ref="EBH72:EBM72"/>
    <mergeCell ref="EBO72:EBT72"/>
    <mergeCell ref="EBV72:ECA72"/>
    <mergeCell ref="DYW72:DZB72"/>
    <mergeCell ref="DZD72:DZI72"/>
    <mergeCell ref="DZK72:DZP72"/>
    <mergeCell ref="DZR72:DZW72"/>
    <mergeCell ref="DZY72:EAD72"/>
    <mergeCell ref="EAF72:EAK72"/>
    <mergeCell ref="EGY72:EHD72"/>
    <mergeCell ref="EHF72:EHK72"/>
    <mergeCell ref="EHM72:EHR72"/>
    <mergeCell ref="EHT72:EHY72"/>
    <mergeCell ref="EIA72:EIF72"/>
    <mergeCell ref="EIH72:EIM72"/>
    <mergeCell ref="EFI72:EFN72"/>
    <mergeCell ref="EFP72:EFU72"/>
    <mergeCell ref="EFW72:EGB72"/>
    <mergeCell ref="EGD72:EGI72"/>
    <mergeCell ref="EGK72:EGP72"/>
    <mergeCell ref="EGR72:EGW72"/>
    <mergeCell ref="EDS72:EDX72"/>
    <mergeCell ref="EDZ72:EEE72"/>
    <mergeCell ref="EEG72:EEL72"/>
    <mergeCell ref="EEN72:EES72"/>
    <mergeCell ref="EEU72:EEZ72"/>
    <mergeCell ref="EFB72:EFG72"/>
    <mergeCell ref="ELU72:ELZ72"/>
    <mergeCell ref="EMB72:EMG72"/>
    <mergeCell ref="EMI72:EMN72"/>
    <mergeCell ref="EMP72:EMU72"/>
    <mergeCell ref="EMW72:ENB72"/>
    <mergeCell ref="END72:ENI72"/>
    <mergeCell ref="EKE72:EKJ72"/>
    <mergeCell ref="EKL72:EKQ72"/>
    <mergeCell ref="EKS72:EKX72"/>
    <mergeCell ref="EKZ72:ELE72"/>
    <mergeCell ref="ELG72:ELL72"/>
    <mergeCell ref="ELN72:ELS72"/>
    <mergeCell ref="EIO72:EIT72"/>
    <mergeCell ref="EIV72:EJA72"/>
    <mergeCell ref="EJC72:EJH72"/>
    <mergeCell ref="EJJ72:EJO72"/>
    <mergeCell ref="EJQ72:EJV72"/>
    <mergeCell ref="EJX72:EKC72"/>
    <mergeCell ref="EQQ72:EQV72"/>
    <mergeCell ref="EQX72:ERC72"/>
    <mergeCell ref="ERE72:ERJ72"/>
    <mergeCell ref="ERL72:ERQ72"/>
    <mergeCell ref="ERS72:ERX72"/>
    <mergeCell ref="ERZ72:ESE72"/>
    <mergeCell ref="EPA72:EPF72"/>
    <mergeCell ref="EPH72:EPM72"/>
    <mergeCell ref="EPO72:EPT72"/>
    <mergeCell ref="EPV72:EQA72"/>
    <mergeCell ref="EQC72:EQH72"/>
    <mergeCell ref="EQJ72:EQO72"/>
    <mergeCell ref="ENK72:ENP72"/>
    <mergeCell ref="ENR72:ENW72"/>
    <mergeCell ref="ENY72:EOD72"/>
    <mergeCell ref="EOF72:EOK72"/>
    <mergeCell ref="EOM72:EOR72"/>
    <mergeCell ref="EOT72:EOY72"/>
    <mergeCell ref="EVM72:EVR72"/>
    <mergeCell ref="EVT72:EVY72"/>
    <mergeCell ref="EWA72:EWF72"/>
    <mergeCell ref="EWH72:EWM72"/>
    <mergeCell ref="EWO72:EWT72"/>
    <mergeCell ref="EWV72:EXA72"/>
    <mergeCell ref="ETW72:EUB72"/>
    <mergeCell ref="EUD72:EUI72"/>
    <mergeCell ref="EUK72:EUP72"/>
    <mergeCell ref="EUR72:EUW72"/>
    <mergeCell ref="EUY72:EVD72"/>
    <mergeCell ref="EVF72:EVK72"/>
    <mergeCell ref="ESG72:ESL72"/>
    <mergeCell ref="ESN72:ESS72"/>
    <mergeCell ref="ESU72:ESZ72"/>
    <mergeCell ref="ETB72:ETG72"/>
    <mergeCell ref="ETI72:ETN72"/>
    <mergeCell ref="ETP72:ETU72"/>
    <mergeCell ref="FAI72:FAN72"/>
    <mergeCell ref="FAP72:FAU72"/>
    <mergeCell ref="FAW72:FBB72"/>
    <mergeCell ref="FBD72:FBI72"/>
    <mergeCell ref="FBK72:FBP72"/>
    <mergeCell ref="FBR72:FBW72"/>
    <mergeCell ref="EYS72:EYX72"/>
    <mergeCell ref="EYZ72:EZE72"/>
    <mergeCell ref="EZG72:EZL72"/>
    <mergeCell ref="EZN72:EZS72"/>
    <mergeCell ref="EZU72:EZZ72"/>
    <mergeCell ref="FAB72:FAG72"/>
    <mergeCell ref="EXC72:EXH72"/>
    <mergeCell ref="EXJ72:EXO72"/>
    <mergeCell ref="EXQ72:EXV72"/>
    <mergeCell ref="EXX72:EYC72"/>
    <mergeCell ref="EYE72:EYJ72"/>
    <mergeCell ref="EYL72:EYQ72"/>
    <mergeCell ref="FFE72:FFJ72"/>
    <mergeCell ref="FFL72:FFQ72"/>
    <mergeCell ref="FFS72:FFX72"/>
    <mergeCell ref="FFZ72:FGE72"/>
    <mergeCell ref="FGG72:FGL72"/>
    <mergeCell ref="FGN72:FGS72"/>
    <mergeCell ref="FDO72:FDT72"/>
    <mergeCell ref="FDV72:FEA72"/>
    <mergeCell ref="FEC72:FEH72"/>
    <mergeCell ref="FEJ72:FEO72"/>
    <mergeCell ref="FEQ72:FEV72"/>
    <mergeCell ref="FEX72:FFC72"/>
    <mergeCell ref="FBY72:FCD72"/>
    <mergeCell ref="FCF72:FCK72"/>
    <mergeCell ref="FCM72:FCR72"/>
    <mergeCell ref="FCT72:FCY72"/>
    <mergeCell ref="FDA72:FDF72"/>
    <mergeCell ref="FDH72:FDM72"/>
    <mergeCell ref="FKA72:FKF72"/>
    <mergeCell ref="FKH72:FKM72"/>
    <mergeCell ref="FKO72:FKT72"/>
    <mergeCell ref="FKV72:FLA72"/>
    <mergeCell ref="FLC72:FLH72"/>
    <mergeCell ref="FLJ72:FLO72"/>
    <mergeCell ref="FIK72:FIP72"/>
    <mergeCell ref="FIR72:FIW72"/>
    <mergeCell ref="FIY72:FJD72"/>
    <mergeCell ref="FJF72:FJK72"/>
    <mergeCell ref="FJM72:FJR72"/>
    <mergeCell ref="FJT72:FJY72"/>
    <mergeCell ref="FGU72:FGZ72"/>
    <mergeCell ref="FHB72:FHG72"/>
    <mergeCell ref="FHI72:FHN72"/>
    <mergeCell ref="FHP72:FHU72"/>
    <mergeCell ref="FHW72:FIB72"/>
    <mergeCell ref="FID72:FII72"/>
    <mergeCell ref="FOW72:FPB72"/>
    <mergeCell ref="FPD72:FPI72"/>
    <mergeCell ref="FPK72:FPP72"/>
    <mergeCell ref="FPR72:FPW72"/>
    <mergeCell ref="FPY72:FQD72"/>
    <mergeCell ref="FQF72:FQK72"/>
    <mergeCell ref="FNG72:FNL72"/>
    <mergeCell ref="FNN72:FNS72"/>
    <mergeCell ref="FNU72:FNZ72"/>
    <mergeCell ref="FOB72:FOG72"/>
    <mergeCell ref="FOI72:FON72"/>
    <mergeCell ref="FOP72:FOU72"/>
    <mergeCell ref="FLQ72:FLV72"/>
    <mergeCell ref="FLX72:FMC72"/>
    <mergeCell ref="FME72:FMJ72"/>
    <mergeCell ref="FML72:FMQ72"/>
    <mergeCell ref="FMS72:FMX72"/>
    <mergeCell ref="FMZ72:FNE72"/>
    <mergeCell ref="FTS72:FTX72"/>
    <mergeCell ref="FTZ72:FUE72"/>
    <mergeCell ref="FUG72:FUL72"/>
    <mergeCell ref="FUN72:FUS72"/>
    <mergeCell ref="FUU72:FUZ72"/>
    <mergeCell ref="FVB72:FVG72"/>
    <mergeCell ref="FSC72:FSH72"/>
    <mergeCell ref="FSJ72:FSO72"/>
    <mergeCell ref="FSQ72:FSV72"/>
    <mergeCell ref="FSX72:FTC72"/>
    <mergeCell ref="FTE72:FTJ72"/>
    <mergeCell ref="FTL72:FTQ72"/>
    <mergeCell ref="FQM72:FQR72"/>
    <mergeCell ref="FQT72:FQY72"/>
    <mergeCell ref="FRA72:FRF72"/>
    <mergeCell ref="FRH72:FRM72"/>
    <mergeCell ref="FRO72:FRT72"/>
    <mergeCell ref="FRV72:FSA72"/>
    <mergeCell ref="FYO72:FYT72"/>
    <mergeCell ref="FYV72:FZA72"/>
    <mergeCell ref="FZC72:FZH72"/>
    <mergeCell ref="FZJ72:FZO72"/>
    <mergeCell ref="FZQ72:FZV72"/>
    <mergeCell ref="FZX72:GAC72"/>
    <mergeCell ref="FWY72:FXD72"/>
    <mergeCell ref="FXF72:FXK72"/>
    <mergeCell ref="FXM72:FXR72"/>
    <mergeCell ref="FXT72:FXY72"/>
    <mergeCell ref="FYA72:FYF72"/>
    <mergeCell ref="FYH72:FYM72"/>
    <mergeCell ref="FVI72:FVN72"/>
    <mergeCell ref="FVP72:FVU72"/>
    <mergeCell ref="FVW72:FWB72"/>
    <mergeCell ref="FWD72:FWI72"/>
    <mergeCell ref="FWK72:FWP72"/>
    <mergeCell ref="FWR72:FWW72"/>
    <mergeCell ref="GDK72:GDP72"/>
    <mergeCell ref="GDR72:GDW72"/>
    <mergeCell ref="GDY72:GED72"/>
    <mergeCell ref="GEF72:GEK72"/>
    <mergeCell ref="GEM72:GER72"/>
    <mergeCell ref="GET72:GEY72"/>
    <mergeCell ref="GBU72:GBZ72"/>
    <mergeCell ref="GCB72:GCG72"/>
    <mergeCell ref="GCI72:GCN72"/>
    <mergeCell ref="GCP72:GCU72"/>
    <mergeCell ref="GCW72:GDB72"/>
    <mergeCell ref="GDD72:GDI72"/>
    <mergeCell ref="GAE72:GAJ72"/>
    <mergeCell ref="GAL72:GAQ72"/>
    <mergeCell ref="GAS72:GAX72"/>
    <mergeCell ref="GAZ72:GBE72"/>
    <mergeCell ref="GBG72:GBL72"/>
    <mergeCell ref="GBN72:GBS72"/>
    <mergeCell ref="GIG72:GIL72"/>
    <mergeCell ref="GIN72:GIS72"/>
    <mergeCell ref="GIU72:GIZ72"/>
    <mergeCell ref="GJB72:GJG72"/>
    <mergeCell ref="GJI72:GJN72"/>
    <mergeCell ref="GJP72:GJU72"/>
    <mergeCell ref="GGQ72:GGV72"/>
    <mergeCell ref="GGX72:GHC72"/>
    <mergeCell ref="GHE72:GHJ72"/>
    <mergeCell ref="GHL72:GHQ72"/>
    <mergeCell ref="GHS72:GHX72"/>
    <mergeCell ref="GHZ72:GIE72"/>
    <mergeCell ref="GFA72:GFF72"/>
    <mergeCell ref="GFH72:GFM72"/>
    <mergeCell ref="GFO72:GFT72"/>
    <mergeCell ref="GFV72:GGA72"/>
    <mergeCell ref="GGC72:GGH72"/>
    <mergeCell ref="GGJ72:GGO72"/>
    <mergeCell ref="GNC72:GNH72"/>
    <mergeCell ref="GNJ72:GNO72"/>
    <mergeCell ref="GNQ72:GNV72"/>
    <mergeCell ref="GNX72:GOC72"/>
    <mergeCell ref="GOE72:GOJ72"/>
    <mergeCell ref="GOL72:GOQ72"/>
    <mergeCell ref="GLM72:GLR72"/>
    <mergeCell ref="GLT72:GLY72"/>
    <mergeCell ref="GMA72:GMF72"/>
    <mergeCell ref="GMH72:GMM72"/>
    <mergeCell ref="GMO72:GMT72"/>
    <mergeCell ref="GMV72:GNA72"/>
    <mergeCell ref="GJW72:GKB72"/>
    <mergeCell ref="GKD72:GKI72"/>
    <mergeCell ref="GKK72:GKP72"/>
    <mergeCell ref="GKR72:GKW72"/>
    <mergeCell ref="GKY72:GLD72"/>
    <mergeCell ref="GLF72:GLK72"/>
    <mergeCell ref="GRY72:GSD72"/>
    <mergeCell ref="GSF72:GSK72"/>
    <mergeCell ref="GSM72:GSR72"/>
    <mergeCell ref="GST72:GSY72"/>
    <mergeCell ref="GTA72:GTF72"/>
    <mergeCell ref="GTH72:GTM72"/>
    <mergeCell ref="GQI72:GQN72"/>
    <mergeCell ref="GQP72:GQU72"/>
    <mergeCell ref="GQW72:GRB72"/>
    <mergeCell ref="GRD72:GRI72"/>
    <mergeCell ref="GRK72:GRP72"/>
    <mergeCell ref="GRR72:GRW72"/>
    <mergeCell ref="GOS72:GOX72"/>
    <mergeCell ref="GOZ72:GPE72"/>
    <mergeCell ref="GPG72:GPL72"/>
    <mergeCell ref="GPN72:GPS72"/>
    <mergeCell ref="GPU72:GPZ72"/>
    <mergeCell ref="GQB72:GQG72"/>
    <mergeCell ref="GWU72:GWZ72"/>
    <mergeCell ref="GXB72:GXG72"/>
    <mergeCell ref="GXI72:GXN72"/>
    <mergeCell ref="GXP72:GXU72"/>
    <mergeCell ref="GXW72:GYB72"/>
    <mergeCell ref="GYD72:GYI72"/>
    <mergeCell ref="GVE72:GVJ72"/>
    <mergeCell ref="GVL72:GVQ72"/>
    <mergeCell ref="GVS72:GVX72"/>
    <mergeCell ref="GVZ72:GWE72"/>
    <mergeCell ref="GWG72:GWL72"/>
    <mergeCell ref="GWN72:GWS72"/>
    <mergeCell ref="GTO72:GTT72"/>
    <mergeCell ref="GTV72:GUA72"/>
    <mergeCell ref="GUC72:GUH72"/>
    <mergeCell ref="GUJ72:GUO72"/>
    <mergeCell ref="GUQ72:GUV72"/>
    <mergeCell ref="GUX72:GVC72"/>
    <mergeCell ref="HBQ72:HBV72"/>
    <mergeCell ref="HBX72:HCC72"/>
    <mergeCell ref="HCE72:HCJ72"/>
    <mergeCell ref="HCL72:HCQ72"/>
    <mergeCell ref="HCS72:HCX72"/>
    <mergeCell ref="HCZ72:HDE72"/>
    <mergeCell ref="HAA72:HAF72"/>
    <mergeCell ref="HAH72:HAM72"/>
    <mergeCell ref="HAO72:HAT72"/>
    <mergeCell ref="HAV72:HBA72"/>
    <mergeCell ref="HBC72:HBH72"/>
    <mergeCell ref="HBJ72:HBO72"/>
    <mergeCell ref="GYK72:GYP72"/>
    <mergeCell ref="GYR72:GYW72"/>
    <mergeCell ref="GYY72:GZD72"/>
    <mergeCell ref="GZF72:GZK72"/>
    <mergeCell ref="GZM72:GZR72"/>
    <mergeCell ref="GZT72:GZY72"/>
    <mergeCell ref="HGM72:HGR72"/>
    <mergeCell ref="HGT72:HGY72"/>
    <mergeCell ref="HHA72:HHF72"/>
    <mergeCell ref="HHH72:HHM72"/>
    <mergeCell ref="HHO72:HHT72"/>
    <mergeCell ref="HHV72:HIA72"/>
    <mergeCell ref="HEW72:HFB72"/>
    <mergeCell ref="HFD72:HFI72"/>
    <mergeCell ref="HFK72:HFP72"/>
    <mergeCell ref="HFR72:HFW72"/>
    <mergeCell ref="HFY72:HGD72"/>
    <mergeCell ref="HGF72:HGK72"/>
    <mergeCell ref="HDG72:HDL72"/>
    <mergeCell ref="HDN72:HDS72"/>
    <mergeCell ref="HDU72:HDZ72"/>
    <mergeCell ref="HEB72:HEG72"/>
    <mergeCell ref="HEI72:HEN72"/>
    <mergeCell ref="HEP72:HEU72"/>
    <mergeCell ref="HLI72:HLN72"/>
    <mergeCell ref="HLP72:HLU72"/>
    <mergeCell ref="HLW72:HMB72"/>
    <mergeCell ref="HMD72:HMI72"/>
    <mergeCell ref="HMK72:HMP72"/>
    <mergeCell ref="HMR72:HMW72"/>
    <mergeCell ref="HJS72:HJX72"/>
    <mergeCell ref="HJZ72:HKE72"/>
    <mergeCell ref="HKG72:HKL72"/>
    <mergeCell ref="HKN72:HKS72"/>
    <mergeCell ref="HKU72:HKZ72"/>
    <mergeCell ref="HLB72:HLG72"/>
    <mergeCell ref="HIC72:HIH72"/>
    <mergeCell ref="HIJ72:HIO72"/>
    <mergeCell ref="HIQ72:HIV72"/>
    <mergeCell ref="HIX72:HJC72"/>
    <mergeCell ref="HJE72:HJJ72"/>
    <mergeCell ref="HJL72:HJQ72"/>
    <mergeCell ref="HQE72:HQJ72"/>
    <mergeCell ref="HQL72:HQQ72"/>
    <mergeCell ref="HQS72:HQX72"/>
    <mergeCell ref="HQZ72:HRE72"/>
    <mergeCell ref="HRG72:HRL72"/>
    <mergeCell ref="HRN72:HRS72"/>
    <mergeCell ref="HOO72:HOT72"/>
    <mergeCell ref="HOV72:HPA72"/>
    <mergeCell ref="HPC72:HPH72"/>
    <mergeCell ref="HPJ72:HPO72"/>
    <mergeCell ref="HPQ72:HPV72"/>
    <mergeCell ref="HPX72:HQC72"/>
    <mergeCell ref="HMY72:HND72"/>
    <mergeCell ref="HNF72:HNK72"/>
    <mergeCell ref="HNM72:HNR72"/>
    <mergeCell ref="HNT72:HNY72"/>
    <mergeCell ref="HOA72:HOF72"/>
    <mergeCell ref="HOH72:HOM72"/>
    <mergeCell ref="HVA72:HVF72"/>
    <mergeCell ref="HVH72:HVM72"/>
    <mergeCell ref="HVO72:HVT72"/>
    <mergeCell ref="HVV72:HWA72"/>
    <mergeCell ref="HWC72:HWH72"/>
    <mergeCell ref="HWJ72:HWO72"/>
    <mergeCell ref="HTK72:HTP72"/>
    <mergeCell ref="HTR72:HTW72"/>
    <mergeCell ref="HTY72:HUD72"/>
    <mergeCell ref="HUF72:HUK72"/>
    <mergeCell ref="HUM72:HUR72"/>
    <mergeCell ref="HUT72:HUY72"/>
    <mergeCell ref="HRU72:HRZ72"/>
    <mergeCell ref="HSB72:HSG72"/>
    <mergeCell ref="HSI72:HSN72"/>
    <mergeCell ref="HSP72:HSU72"/>
    <mergeCell ref="HSW72:HTB72"/>
    <mergeCell ref="HTD72:HTI72"/>
    <mergeCell ref="HZW72:IAB72"/>
    <mergeCell ref="IAD72:IAI72"/>
    <mergeCell ref="IAK72:IAP72"/>
    <mergeCell ref="IAR72:IAW72"/>
    <mergeCell ref="IAY72:IBD72"/>
    <mergeCell ref="IBF72:IBK72"/>
    <mergeCell ref="HYG72:HYL72"/>
    <mergeCell ref="HYN72:HYS72"/>
    <mergeCell ref="HYU72:HYZ72"/>
    <mergeCell ref="HZB72:HZG72"/>
    <mergeCell ref="HZI72:HZN72"/>
    <mergeCell ref="HZP72:HZU72"/>
    <mergeCell ref="HWQ72:HWV72"/>
    <mergeCell ref="HWX72:HXC72"/>
    <mergeCell ref="HXE72:HXJ72"/>
    <mergeCell ref="HXL72:HXQ72"/>
    <mergeCell ref="HXS72:HXX72"/>
    <mergeCell ref="HXZ72:HYE72"/>
    <mergeCell ref="IES72:IEX72"/>
    <mergeCell ref="IEZ72:IFE72"/>
    <mergeCell ref="IFG72:IFL72"/>
    <mergeCell ref="IFN72:IFS72"/>
    <mergeCell ref="IFU72:IFZ72"/>
    <mergeCell ref="IGB72:IGG72"/>
    <mergeCell ref="IDC72:IDH72"/>
    <mergeCell ref="IDJ72:IDO72"/>
    <mergeCell ref="IDQ72:IDV72"/>
    <mergeCell ref="IDX72:IEC72"/>
    <mergeCell ref="IEE72:IEJ72"/>
    <mergeCell ref="IEL72:IEQ72"/>
    <mergeCell ref="IBM72:IBR72"/>
    <mergeCell ref="IBT72:IBY72"/>
    <mergeCell ref="ICA72:ICF72"/>
    <mergeCell ref="ICH72:ICM72"/>
    <mergeCell ref="ICO72:ICT72"/>
    <mergeCell ref="ICV72:IDA72"/>
    <mergeCell ref="IJO72:IJT72"/>
    <mergeCell ref="IJV72:IKA72"/>
    <mergeCell ref="IKC72:IKH72"/>
    <mergeCell ref="IKJ72:IKO72"/>
    <mergeCell ref="IKQ72:IKV72"/>
    <mergeCell ref="IKX72:ILC72"/>
    <mergeCell ref="IHY72:IID72"/>
    <mergeCell ref="IIF72:IIK72"/>
    <mergeCell ref="IIM72:IIR72"/>
    <mergeCell ref="IIT72:IIY72"/>
    <mergeCell ref="IJA72:IJF72"/>
    <mergeCell ref="IJH72:IJM72"/>
    <mergeCell ref="IGI72:IGN72"/>
    <mergeCell ref="IGP72:IGU72"/>
    <mergeCell ref="IGW72:IHB72"/>
    <mergeCell ref="IHD72:IHI72"/>
    <mergeCell ref="IHK72:IHP72"/>
    <mergeCell ref="IHR72:IHW72"/>
    <mergeCell ref="IOK72:IOP72"/>
    <mergeCell ref="IOR72:IOW72"/>
    <mergeCell ref="IOY72:IPD72"/>
    <mergeCell ref="IPF72:IPK72"/>
    <mergeCell ref="IPM72:IPR72"/>
    <mergeCell ref="IPT72:IPY72"/>
    <mergeCell ref="IMU72:IMZ72"/>
    <mergeCell ref="INB72:ING72"/>
    <mergeCell ref="INI72:INN72"/>
    <mergeCell ref="INP72:INU72"/>
    <mergeCell ref="INW72:IOB72"/>
    <mergeCell ref="IOD72:IOI72"/>
    <mergeCell ref="ILE72:ILJ72"/>
    <mergeCell ref="ILL72:ILQ72"/>
    <mergeCell ref="ILS72:ILX72"/>
    <mergeCell ref="ILZ72:IME72"/>
    <mergeCell ref="IMG72:IML72"/>
    <mergeCell ref="IMN72:IMS72"/>
    <mergeCell ref="ITG72:ITL72"/>
    <mergeCell ref="ITN72:ITS72"/>
    <mergeCell ref="ITU72:ITZ72"/>
    <mergeCell ref="IUB72:IUG72"/>
    <mergeCell ref="IUI72:IUN72"/>
    <mergeCell ref="IUP72:IUU72"/>
    <mergeCell ref="IRQ72:IRV72"/>
    <mergeCell ref="IRX72:ISC72"/>
    <mergeCell ref="ISE72:ISJ72"/>
    <mergeCell ref="ISL72:ISQ72"/>
    <mergeCell ref="ISS72:ISX72"/>
    <mergeCell ref="ISZ72:ITE72"/>
    <mergeCell ref="IQA72:IQF72"/>
    <mergeCell ref="IQH72:IQM72"/>
    <mergeCell ref="IQO72:IQT72"/>
    <mergeCell ref="IQV72:IRA72"/>
    <mergeCell ref="IRC72:IRH72"/>
    <mergeCell ref="IRJ72:IRO72"/>
    <mergeCell ref="IYC72:IYH72"/>
    <mergeCell ref="IYJ72:IYO72"/>
    <mergeCell ref="IYQ72:IYV72"/>
    <mergeCell ref="IYX72:IZC72"/>
    <mergeCell ref="IZE72:IZJ72"/>
    <mergeCell ref="IZL72:IZQ72"/>
    <mergeCell ref="IWM72:IWR72"/>
    <mergeCell ref="IWT72:IWY72"/>
    <mergeCell ref="IXA72:IXF72"/>
    <mergeCell ref="IXH72:IXM72"/>
    <mergeCell ref="IXO72:IXT72"/>
    <mergeCell ref="IXV72:IYA72"/>
    <mergeCell ref="IUW72:IVB72"/>
    <mergeCell ref="IVD72:IVI72"/>
    <mergeCell ref="IVK72:IVP72"/>
    <mergeCell ref="IVR72:IVW72"/>
    <mergeCell ref="IVY72:IWD72"/>
    <mergeCell ref="IWF72:IWK72"/>
    <mergeCell ref="JCY72:JDD72"/>
    <mergeCell ref="JDF72:JDK72"/>
    <mergeCell ref="JDM72:JDR72"/>
    <mergeCell ref="JDT72:JDY72"/>
    <mergeCell ref="JEA72:JEF72"/>
    <mergeCell ref="JEH72:JEM72"/>
    <mergeCell ref="JBI72:JBN72"/>
    <mergeCell ref="JBP72:JBU72"/>
    <mergeCell ref="JBW72:JCB72"/>
    <mergeCell ref="JCD72:JCI72"/>
    <mergeCell ref="JCK72:JCP72"/>
    <mergeCell ref="JCR72:JCW72"/>
    <mergeCell ref="IZS72:IZX72"/>
    <mergeCell ref="IZZ72:JAE72"/>
    <mergeCell ref="JAG72:JAL72"/>
    <mergeCell ref="JAN72:JAS72"/>
    <mergeCell ref="JAU72:JAZ72"/>
    <mergeCell ref="JBB72:JBG72"/>
    <mergeCell ref="JHU72:JHZ72"/>
    <mergeCell ref="JIB72:JIG72"/>
    <mergeCell ref="JII72:JIN72"/>
    <mergeCell ref="JIP72:JIU72"/>
    <mergeCell ref="JIW72:JJB72"/>
    <mergeCell ref="JJD72:JJI72"/>
    <mergeCell ref="JGE72:JGJ72"/>
    <mergeCell ref="JGL72:JGQ72"/>
    <mergeCell ref="JGS72:JGX72"/>
    <mergeCell ref="JGZ72:JHE72"/>
    <mergeCell ref="JHG72:JHL72"/>
    <mergeCell ref="JHN72:JHS72"/>
    <mergeCell ref="JEO72:JET72"/>
    <mergeCell ref="JEV72:JFA72"/>
    <mergeCell ref="JFC72:JFH72"/>
    <mergeCell ref="JFJ72:JFO72"/>
    <mergeCell ref="JFQ72:JFV72"/>
    <mergeCell ref="JFX72:JGC72"/>
    <mergeCell ref="JMQ72:JMV72"/>
    <mergeCell ref="JMX72:JNC72"/>
    <mergeCell ref="JNE72:JNJ72"/>
    <mergeCell ref="JNL72:JNQ72"/>
    <mergeCell ref="JNS72:JNX72"/>
    <mergeCell ref="JNZ72:JOE72"/>
    <mergeCell ref="JLA72:JLF72"/>
    <mergeCell ref="JLH72:JLM72"/>
    <mergeCell ref="JLO72:JLT72"/>
    <mergeCell ref="JLV72:JMA72"/>
    <mergeCell ref="JMC72:JMH72"/>
    <mergeCell ref="JMJ72:JMO72"/>
    <mergeCell ref="JJK72:JJP72"/>
    <mergeCell ref="JJR72:JJW72"/>
    <mergeCell ref="JJY72:JKD72"/>
    <mergeCell ref="JKF72:JKK72"/>
    <mergeCell ref="JKM72:JKR72"/>
    <mergeCell ref="JKT72:JKY72"/>
    <mergeCell ref="JRM72:JRR72"/>
    <mergeCell ref="JRT72:JRY72"/>
    <mergeCell ref="JSA72:JSF72"/>
    <mergeCell ref="JSH72:JSM72"/>
    <mergeCell ref="JSO72:JST72"/>
    <mergeCell ref="JSV72:JTA72"/>
    <mergeCell ref="JPW72:JQB72"/>
    <mergeCell ref="JQD72:JQI72"/>
    <mergeCell ref="JQK72:JQP72"/>
    <mergeCell ref="JQR72:JQW72"/>
    <mergeCell ref="JQY72:JRD72"/>
    <mergeCell ref="JRF72:JRK72"/>
    <mergeCell ref="JOG72:JOL72"/>
    <mergeCell ref="JON72:JOS72"/>
    <mergeCell ref="JOU72:JOZ72"/>
    <mergeCell ref="JPB72:JPG72"/>
    <mergeCell ref="JPI72:JPN72"/>
    <mergeCell ref="JPP72:JPU72"/>
    <mergeCell ref="JWI72:JWN72"/>
    <mergeCell ref="JWP72:JWU72"/>
    <mergeCell ref="JWW72:JXB72"/>
    <mergeCell ref="JXD72:JXI72"/>
    <mergeCell ref="JXK72:JXP72"/>
    <mergeCell ref="JXR72:JXW72"/>
    <mergeCell ref="JUS72:JUX72"/>
    <mergeCell ref="JUZ72:JVE72"/>
    <mergeCell ref="JVG72:JVL72"/>
    <mergeCell ref="JVN72:JVS72"/>
    <mergeCell ref="JVU72:JVZ72"/>
    <mergeCell ref="JWB72:JWG72"/>
    <mergeCell ref="JTC72:JTH72"/>
    <mergeCell ref="JTJ72:JTO72"/>
    <mergeCell ref="JTQ72:JTV72"/>
    <mergeCell ref="JTX72:JUC72"/>
    <mergeCell ref="JUE72:JUJ72"/>
    <mergeCell ref="JUL72:JUQ72"/>
    <mergeCell ref="KBE72:KBJ72"/>
    <mergeCell ref="KBL72:KBQ72"/>
    <mergeCell ref="KBS72:KBX72"/>
    <mergeCell ref="KBZ72:KCE72"/>
    <mergeCell ref="KCG72:KCL72"/>
    <mergeCell ref="KCN72:KCS72"/>
    <mergeCell ref="JZO72:JZT72"/>
    <mergeCell ref="JZV72:KAA72"/>
    <mergeCell ref="KAC72:KAH72"/>
    <mergeCell ref="KAJ72:KAO72"/>
    <mergeCell ref="KAQ72:KAV72"/>
    <mergeCell ref="KAX72:KBC72"/>
    <mergeCell ref="JXY72:JYD72"/>
    <mergeCell ref="JYF72:JYK72"/>
    <mergeCell ref="JYM72:JYR72"/>
    <mergeCell ref="JYT72:JYY72"/>
    <mergeCell ref="JZA72:JZF72"/>
    <mergeCell ref="JZH72:JZM72"/>
    <mergeCell ref="KGA72:KGF72"/>
    <mergeCell ref="KGH72:KGM72"/>
    <mergeCell ref="KGO72:KGT72"/>
    <mergeCell ref="KGV72:KHA72"/>
    <mergeCell ref="KHC72:KHH72"/>
    <mergeCell ref="KHJ72:KHO72"/>
    <mergeCell ref="KEK72:KEP72"/>
    <mergeCell ref="KER72:KEW72"/>
    <mergeCell ref="KEY72:KFD72"/>
    <mergeCell ref="KFF72:KFK72"/>
    <mergeCell ref="KFM72:KFR72"/>
    <mergeCell ref="KFT72:KFY72"/>
    <mergeCell ref="KCU72:KCZ72"/>
    <mergeCell ref="KDB72:KDG72"/>
    <mergeCell ref="KDI72:KDN72"/>
    <mergeCell ref="KDP72:KDU72"/>
    <mergeCell ref="KDW72:KEB72"/>
    <mergeCell ref="KED72:KEI72"/>
    <mergeCell ref="KKW72:KLB72"/>
    <mergeCell ref="KLD72:KLI72"/>
    <mergeCell ref="KLK72:KLP72"/>
    <mergeCell ref="KLR72:KLW72"/>
    <mergeCell ref="KLY72:KMD72"/>
    <mergeCell ref="KMF72:KMK72"/>
    <mergeCell ref="KJG72:KJL72"/>
    <mergeCell ref="KJN72:KJS72"/>
    <mergeCell ref="KJU72:KJZ72"/>
    <mergeCell ref="KKB72:KKG72"/>
    <mergeCell ref="KKI72:KKN72"/>
    <mergeCell ref="KKP72:KKU72"/>
    <mergeCell ref="KHQ72:KHV72"/>
    <mergeCell ref="KHX72:KIC72"/>
    <mergeCell ref="KIE72:KIJ72"/>
    <mergeCell ref="KIL72:KIQ72"/>
    <mergeCell ref="KIS72:KIX72"/>
    <mergeCell ref="KIZ72:KJE72"/>
    <mergeCell ref="KPS72:KPX72"/>
    <mergeCell ref="KPZ72:KQE72"/>
    <mergeCell ref="KQG72:KQL72"/>
    <mergeCell ref="KQN72:KQS72"/>
    <mergeCell ref="KQU72:KQZ72"/>
    <mergeCell ref="KRB72:KRG72"/>
    <mergeCell ref="KOC72:KOH72"/>
    <mergeCell ref="KOJ72:KOO72"/>
    <mergeCell ref="KOQ72:KOV72"/>
    <mergeCell ref="KOX72:KPC72"/>
    <mergeCell ref="KPE72:KPJ72"/>
    <mergeCell ref="KPL72:KPQ72"/>
    <mergeCell ref="KMM72:KMR72"/>
    <mergeCell ref="KMT72:KMY72"/>
    <mergeCell ref="KNA72:KNF72"/>
    <mergeCell ref="KNH72:KNM72"/>
    <mergeCell ref="KNO72:KNT72"/>
    <mergeCell ref="KNV72:KOA72"/>
    <mergeCell ref="KUO72:KUT72"/>
    <mergeCell ref="KUV72:KVA72"/>
    <mergeCell ref="KVC72:KVH72"/>
    <mergeCell ref="KVJ72:KVO72"/>
    <mergeCell ref="KVQ72:KVV72"/>
    <mergeCell ref="KVX72:KWC72"/>
    <mergeCell ref="KSY72:KTD72"/>
    <mergeCell ref="KTF72:KTK72"/>
    <mergeCell ref="KTM72:KTR72"/>
    <mergeCell ref="KTT72:KTY72"/>
    <mergeCell ref="KUA72:KUF72"/>
    <mergeCell ref="KUH72:KUM72"/>
    <mergeCell ref="KRI72:KRN72"/>
    <mergeCell ref="KRP72:KRU72"/>
    <mergeCell ref="KRW72:KSB72"/>
    <mergeCell ref="KSD72:KSI72"/>
    <mergeCell ref="KSK72:KSP72"/>
    <mergeCell ref="KSR72:KSW72"/>
    <mergeCell ref="KZK72:KZP72"/>
    <mergeCell ref="KZR72:KZW72"/>
    <mergeCell ref="KZY72:LAD72"/>
    <mergeCell ref="LAF72:LAK72"/>
    <mergeCell ref="LAM72:LAR72"/>
    <mergeCell ref="LAT72:LAY72"/>
    <mergeCell ref="KXU72:KXZ72"/>
    <mergeCell ref="KYB72:KYG72"/>
    <mergeCell ref="KYI72:KYN72"/>
    <mergeCell ref="KYP72:KYU72"/>
    <mergeCell ref="KYW72:KZB72"/>
    <mergeCell ref="KZD72:KZI72"/>
    <mergeCell ref="KWE72:KWJ72"/>
    <mergeCell ref="KWL72:KWQ72"/>
    <mergeCell ref="KWS72:KWX72"/>
    <mergeCell ref="KWZ72:KXE72"/>
    <mergeCell ref="KXG72:KXL72"/>
    <mergeCell ref="KXN72:KXS72"/>
    <mergeCell ref="LEG72:LEL72"/>
    <mergeCell ref="LEN72:LES72"/>
    <mergeCell ref="LEU72:LEZ72"/>
    <mergeCell ref="LFB72:LFG72"/>
    <mergeCell ref="LFI72:LFN72"/>
    <mergeCell ref="LFP72:LFU72"/>
    <mergeCell ref="LCQ72:LCV72"/>
    <mergeCell ref="LCX72:LDC72"/>
    <mergeCell ref="LDE72:LDJ72"/>
    <mergeCell ref="LDL72:LDQ72"/>
    <mergeCell ref="LDS72:LDX72"/>
    <mergeCell ref="LDZ72:LEE72"/>
    <mergeCell ref="LBA72:LBF72"/>
    <mergeCell ref="LBH72:LBM72"/>
    <mergeCell ref="LBO72:LBT72"/>
    <mergeCell ref="LBV72:LCA72"/>
    <mergeCell ref="LCC72:LCH72"/>
    <mergeCell ref="LCJ72:LCO72"/>
    <mergeCell ref="LJC72:LJH72"/>
    <mergeCell ref="LJJ72:LJO72"/>
    <mergeCell ref="LJQ72:LJV72"/>
    <mergeCell ref="LJX72:LKC72"/>
    <mergeCell ref="LKE72:LKJ72"/>
    <mergeCell ref="LKL72:LKQ72"/>
    <mergeCell ref="LHM72:LHR72"/>
    <mergeCell ref="LHT72:LHY72"/>
    <mergeCell ref="LIA72:LIF72"/>
    <mergeCell ref="LIH72:LIM72"/>
    <mergeCell ref="LIO72:LIT72"/>
    <mergeCell ref="LIV72:LJA72"/>
    <mergeCell ref="LFW72:LGB72"/>
    <mergeCell ref="LGD72:LGI72"/>
    <mergeCell ref="LGK72:LGP72"/>
    <mergeCell ref="LGR72:LGW72"/>
    <mergeCell ref="LGY72:LHD72"/>
    <mergeCell ref="LHF72:LHK72"/>
    <mergeCell ref="LNY72:LOD72"/>
    <mergeCell ref="LOF72:LOK72"/>
    <mergeCell ref="LOM72:LOR72"/>
    <mergeCell ref="LOT72:LOY72"/>
    <mergeCell ref="LPA72:LPF72"/>
    <mergeCell ref="LPH72:LPM72"/>
    <mergeCell ref="LMI72:LMN72"/>
    <mergeCell ref="LMP72:LMU72"/>
    <mergeCell ref="LMW72:LNB72"/>
    <mergeCell ref="LND72:LNI72"/>
    <mergeCell ref="LNK72:LNP72"/>
    <mergeCell ref="LNR72:LNW72"/>
    <mergeCell ref="LKS72:LKX72"/>
    <mergeCell ref="LKZ72:LLE72"/>
    <mergeCell ref="LLG72:LLL72"/>
    <mergeCell ref="LLN72:LLS72"/>
    <mergeCell ref="LLU72:LLZ72"/>
    <mergeCell ref="LMB72:LMG72"/>
    <mergeCell ref="LSU72:LSZ72"/>
    <mergeCell ref="LTB72:LTG72"/>
    <mergeCell ref="LTI72:LTN72"/>
    <mergeCell ref="LTP72:LTU72"/>
    <mergeCell ref="LTW72:LUB72"/>
    <mergeCell ref="LUD72:LUI72"/>
    <mergeCell ref="LRE72:LRJ72"/>
    <mergeCell ref="LRL72:LRQ72"/>
    <mergeCell ref="LRS72:LRX72"/>
    <mergeCell ref="LRZ72:LSE72"/>
    <mergeCell ref="LSG72:LSL72"/>
    <mergeCell ref="LSN72:LSS72"/>
    <mergeCell ref="LPO72:LPT72"/>
    <mergeCell ref="LPV72:LQA72"/>
    <mergeCell ref="LQC72:LQH72"/>
    <mergeCell ref="LQJ72:LQO72"/>
    <mergeCell ref="LQQ72:LQV72"/>
    <mergeCell ref="LQX72:LRC72"/>
    <mergeCell ref="LXQ72:LXV72"/>
    <mergeCell ref="LXX72:LYC72"/>
    <mergeCell ref="LYE72:LYJ72"/>
    <mergeCell ref="LYL72:LYQ72"/>
    <mergeCell ref="LYS72:LYX72"/>
    <mergeCell ref="LYZ72:LZE72"/>
    <mergeCell ref="LWA72:LWF72"/>
    <mergeCell ref="LWH72:LWM72"/>
    <mergeCell ref="LWO72:LWT72"/>
    <mergeCell ref="LWV72:LXA72"/>
    <mergeCell ref="LXC72:LXH72"/>
    <mergeCell ref="LXJ72:LXO72"/>
    <mergeCell ref="LUK72:LUP72"/>
    <mergeCell ref="LUR72:LUW72"/>
    <mergeCell ref="LUY72:LVD72"/>
    <mergeCell ref="LVF72:LVK72"/>
    <mergeCell ref="LVM72:LVR72"/>
    <mergeCell ref="LVT72:LVY72"/>
    <mergeCell ref="MCM72:MCR72"/>
    <mergeCell ref="MCT72:MCY72"/>
    <mergeCell ref="MDA72:MDF72"/>
    <mergeCell ref="MDH72:MDM72"/>
    <mergeCell ref="MDO72:MDT72"/>
    <mergeCell ref="MDV72:MEA72"/>
    <mergeCell ref="MAW72:MBB72"/>
    <mergeCell ref="MBD72:MBI72"/>
    <mergeCell ref="MBK72:MBP72"/>
    <mergeCell ref="MBR72:MBW72"/>
    <mergeCell ref="MBY72:MCD72"/>
    <mergeCell ref="MCF72:MCK72"/>
    <mergeCell ref="LZG72:LZL72"/>
    <mergeCell ref="LZN72:LZS72"/>
    <mergeCell ref="LZU72:LZZ72"/>
    <mergeCell ref="MAB72:MAG72"/>
    <mergeCell ref="MAI72:MAN72"/>
    <mergeCell ref="MAP72:MAU72"/>
    <mergeCell ref="MHI72:MHN72"/>
    <mergeCell ref="MHP72:MHU72"/>
    <mergeCell ref="MHW72:MIB72"/>
    <mergeCell ref="MID72:MII72"/>
    <mergeCell ref="MIK72:MIP72"/>
    <mergeCell ref="MIR72:MIW72"/>
    <mergeCell ref="MFS72:MFX72"/>
    <mergeCell ref="MFZ72:MGE72"/>
    <mergeCell ref="MGG72:MGL72"/>
    <mergeCell ref="MGN72:MGS72"/>
    <mergeCell ref="MGU72:MGZ72"/>
    <mergeCell ref="MHB72:MHG72"/>
    <mergeCell ref="MEC72:MEH72"/>
    <mergeCell ref="MEJ72:MEO72"/>
    <mergeCell ref="MEQ72:MEV72"/>
    <mergeCell ref="MEX72:MFC72"/>
    <mergeCell ref="MFE72:MFJ72"/>
    <mergeCell ref="MFL72:MFQ72"/>
    <mergeCell ref="MME72:MMJ72"/>
    <mergeCell ref="MML72:MMQ72"/>
    <mergeCell ref="MMS72:MMX72"/>
    <mergeCell ref="MMZ72:MNE72"/>
    <mergeCell ref="MNG72:MNL72"/>
    <mergeCell ref="MNN72:MNS72"/>
    <mergeCell ref="MKO72:MKT72"/>
    <mergeCell ref="MKV72:MLA72"/>
    <mergeCell ref="MLC72:MLH72"/>
    <mergeCell ref="MLJ72:MLO72"/>
    <mergeCell ref="MLQ72:MLV72"/>
    <mergeCell ref="MLX72:MMC72"/>
    <mergeCell ref="MIY72:MJD72"/>
    <mergeCell ref="MJF72:MJK72"/>
    <mergeCell ref="MJM72:MJR72"/>
    <mergeCell ref="MJT72:MJY72"/>
    <mergeCell ref="MKA72:MKF72"/>
    <mergeCell ref="MKH72:MKM72"/>
    <mergeCell ref="MRA72:MRF72"/>
    <mergeCell ref="MRH72:MRM72"/>
    <mergeCell ref="MRO72:MRT72"/>
    <mergeCell ref="MRV72:MSA72"/>
    <mergeCell ref="MSC72:MSH72"/>
    <mergeCell ref="MSJ72:MSO72"/>
    <mergeCell ref="MPK72:MPP72"/>
    <mergeCell ref="MPR72:MPW72"/>
    <mergeCell ref="MPY72:MQD72"/>
    <mergeCell ref="MQF72:MQK72"/>
    <mergeCell ref="MQM72:MQR72"/>
    <mergeCell ref="MQT72:MQY72"/>
    <mergeCell ref="MNU72:MNZ72"/>
    <mergeCell ref="MOB72:MOG72"/>
    <mergeCell ref="MOI72:MON72"/>
    <mergeCell ref="MOP72:MOU72"/>
    <mergeCell ref="MOW72:MPB72"/>
    <mergeCell ref="MPD72:MPI72"/>
    <mergeCell ref="MVW72:MWB72"/>
    <mergeCell ref="MWD72:MWI72"/>
    <mergeCell ref="MWK72:MWP72"/>
    <mergeCell ref="MWR72:MWW72"/>
    <mergeCell ref="MWY72:MXD72"/>
    <mergeCell ref="MXF72:MXK72"/>
    <mergeCell ref="MUG72:MUL72"/>
    <mergeCell ref="MUN72:MUS72"/>
    <mergeCell ref="MUU72:MUZ72"/>
    <mergeCell ref="MVB72:MVG72"/>
    <mergeCell ref="MVI72:MVN72"/>
    <mergeCell ref="MVP72:MVU72"/>
    <mergeCell ref="MSQ72:MSV72"/>
    <mergeCell ref="MSX72:MTC72"/>
    <mergeCell ref="MTE72:MTJ72"/>
    <mergeCell ref="MTL72:MTQ72"/>
    <mergeCell ref="MTS72:MTX72"/>
    <mergeCell ref="MTZ72:MUE72"/>
    <mergeCell ref="NAS72:NAX72"/>
    <mergeCell ref="NAZ72:NBE72"/>
    <mergeCell ref="NBG72:NBL72"/>
    <mergeCell ref="NBN72:NBS72"/>
    <mergeCell ref="NBU72:NBZ72"/>
    <mergeCell ref="NCB72:NCG72"/>
    <mergeCell ref="MZC72:MZH72"/>
    <mergeCell ref="MZJ72:MZO72"/>
    <mergeCell ref="MZQ72:MZV72"/>
    <mergeCell ref="MZX72:NAC72"/>
    <mergeCell ref="NAE72:NAJ72"/>
    <mergeCell ref="NAL72:NAQ72"/>
    <mergeCell ref="MXM72:MXR72"/>
    <mergeCell ref="MXT72:MXY72"/>
    <mergeCell ref="MYA72:MYF72"/>
    <mergeCell ref="MYH72:MYM72"/>
    <mergeCell ref="MYO72:MYT72"/>
    <mergeCell ref="MYV72:MZA72"/>
    <mergeCell ref="NFO72:NFT72"/>
    <mergeCell ref="NFV72:NGA72"/>
    <mergeCell ref="NGC72:NGH72"/>
    <mergeCell ref="NGJ72:NGO72"/>
    <mergeCell ref="NGQ72:NGV72"/>
    <mergeCell ref="NGX72:NHC72"/>
    <mergeCell ref="NDY72:NED72"/>
    <mergeCell ref="NEF72:NEK72"/>
    <mergeCell ref="NEM72:NER72"/>
    <mergeCell ref="NET72:NEY72"/>
    <mergeCell ref="NFA72:NFF72"/>
    <mergeCell ref="NFH72:NFM72"/>
    <mergeCell ref="NCI72:NCN72"/>
    <mergeCell ref="NCP72:NCU72"/>
    <mergeCell ref="NCW72:NDB72"/>
    <mergeCell ref="NDD72:NDI72"/>
    <mergeCell ref="NDK72:NDP72"/>
    <mergeCell ref="NDR72:NDW72"/>
    <mergeCell ref="NKK72:NKP72"/>
    <mergeCell ref="NKR72:NKW72"/>
    <mergeCell ref="NKY72:NLD72"/>
    <mergeCell ref="NLF72:NLK72"/>
    <mergeCell ref="NLM72:NLR72"/>
    <mergeCell ref="NLT72:NLY72"/>
    <mergeCell ref="NIU72:NIZ72"/>
    <mergeCell ref="NJB72:NJG72"/>
    <mergeCell ref="NJI72:NJN72"/>
    <mergeCell ref="NJP72:NJU72"/>
    <mergeCell ref="NJW72:NKB72"/>
    <mergeCell ref="NKD72:NKI72"/>
    <mergeCell ref="NHE72:NHJ72"/>
    <mergeCell ref="NHL72:NHQ72"/>
    <mergeCell ref="NHS72:NHX72"/>
    <mergeCell ref="NHZ72:NIE72"/>
    <mergeCell ref="NIG72:NIL72"/>
    <mergeCell ref="NIN72:NIS72"/>
    <mergeCell ref="NPG72:NPL72"/>
    <mergeCell ref="NPN72:NPS72"/>
    <mergeCell ref="NPU72:NPZ72"/>
    <mergeCell ref="NQB72:NQG72"/>
    <mergeCell ref="NQI72:NQN72"/>
    <mergeCell ref="NQP72:NQU72"/>
    <mergeCell ref="NNQ72:NNV72"/>
    <mergeCell ref="NNX72:NOC72"/>
    <mergeCell ref="NOE72:NOJ72"/>
    <mergeCell ref="NOL72:NOQ72"/>
    <mergeCell ref="NOS72:NOX72"/>
    <mergeCell ref="NOZ72:NPE72"/>
    <mergeCell ref="NMA72:NMF72"/>
    <mergeCell ref="NMH72:NMM72"/>
    <mergeCell ref="NMO72:NMT72"/>
    <mergeCell ref="NMV72:NNA72"/>
    <mergeCell ref="NNC72:NNH72"/>
    <mergeCell ref="NNJ72:NNO72"/>
    <mergeCell ref="NUC72:NUH72"/>
    <mergeCell ref="NUJ72:NUO72"/>
    <mergeCell ref="NUQ72:NUV72"/>
    <mergeCell ref="NUX72:NVC72"/>
    <mergeCell ref="NVE72:NVJ72"/>
    <mergeCell ref="NVL72:NVQ72"/>
    <mergeCell ref="NSM72:NSR72"/>
    <mergeCell ref="NST72:NSY72"/>
    <mergeCell ref="NTA72:NTF72"/>
    <mergeCell ref="NTH72:NTM72"/>
    <mergeCell ref="NTO72:NTT72"/>
    <mergeCell ref="NTV72:NUA72"/>
    <mergeCell ref="NQW72:NRB72"/>
    <mergeCell ref="NRD72:NRI72"/>
    <mergeCell ref="NRK72:NRP72"/>
    <mergeCell ref="NRR72:NRW72"/>
    <mergeCell ref="NRY72:NSD72"/>
    <mergeCell ref="NSF72:NSK72"/>
    <mergeCell ref="NYY72:NZD72"/>
    <mergeCell ref="NZF72:NZK72"/>
    <mergeCell ref="NZM72:NZR72"/>
    <mergeCell ref="NZT72:NZY72"/>
    <mergeCell ref="OAA72:OAF72"/>
    <mergeCell ref="OAH72:OAM72"/>
    <mergeCell ref="NXI72:NXN72"/>
    <mergeCell ref="NXP72:NXU72"/>
    <mergeCell ref="NXW72:NYB72"/>
    <mergeCell ref="NYD72:NYI72"/>
    <mergeCell ref="NYK72:NYP72"/>
    <mergeCell ref="NYR72:NYW72"/>
    <mergeCell ref="NVS72:NVX72"/>
    <mergeCell ref="NVZ72:NWE72"/>
    <mergeCell ref="NWG72:NWL72"/>
    <mergeCell ref="NWN72:NWS72"/>
    <mergeCell ref="NWU72:NWZ72"/>
    <mergeCell ref="NXB72:NXG72"/>
    <mergeCell ref="ODU72:ODZ72"/>
    <mergeCell ref="OEB72:OEG72"/>
    <mergeCell ref="OEI72:OEN72"/>
    <mergeCell ref="OEP72:OEU72"/>
    <mergeCell ref="OEW72:OFB72"/>
    <mergeCell ref="OFD72:OFI72"/>
    <mergeCell ref="OCE72:OCJ72"/>
    <mergeCell ref="OCL72:OCQ72"/>
    <mergeCell ref="OCS72:OCX72"/>
    <mergeCell ref="OCZ72:ODE72"/>
    <mergeCell ref="ODG72:ODL72"/>
    <mergeCell ref="ODN72:ODS72"/>
    <mergeCell ref="OAO72:OAT72"/>
    <mergeCell ref="OAV72:OBA72"/>
    <mergeCell ref="OBC72:OBH72"/>
    <mergeCell ref="OBJ72:OBO72"/>
    <mergeCell ref="OBQ72:OBV72"/>
    <mergeCell ref="OBX72:OCC72"/>
    <mergeCell ref="OIQ72:OIV72"/>
    <mergeCell ref="OIX72:OJC72"/>
    <mergeCell ref="OJE72:OJJ72"/>
    <mergeCell ref="OJL72:OJQ72"/>
    <mergeCell ref="OJS72:OJX72"/>
    <mergeCell ref="OJZ72:OKE72"/>
    <mergeCell ref="OHA72:OHF72"/>
    <mergeCell ref="OHH72:OHM72"/>
    <mergeCell ref="OHO72:OHT72"/>
    <mergeCell ref="OHV72:OIA72"/>
    <mergeCell ref="OIC72:OIH72"/>
    <mergeCell ref="OIJ72:OIO72"/>
    <mergeCell ref="OFK72:OFP72"/>
    <mergeCell ref="OFR72:OFW72"/>
    <mergeCell ref="OFY72:OGD72"/>
    <mergeCell ref="OGF72:OGK72"/>
    <mergeCell ref="OGM72:OGR72"/>
    <mergeCell ref="OGT72:OGY72"/>
    <mergeCell ref="ONM72:ONR72"/>
    <mergeCell ref="ONT72:ONY72"/>
    <mergeCell ref="OOA72:OOF72"/>
    <mergeCell ref="OOH72:OOM72"/>
    <mergeCell ref="OOO72:OOT72"/>
    <mergeCell ref="OOV72:OPA72"/>
    <mergeCell ref="OLW72:OMB72"/>
    <mergeCell ref="OMD72:OMI72"/>
    <mergeCell ref="OMK72:OMP72"/>
    <mergeCell ref="OMR72:OMW72"/>
    <mergeCell ref="OMY72:OND72"/>
    <mergeCell ref="ONF72:ONK72"/>
    <mergeCell ref="OKG72:OKL72"/>
    <mergeCell ref="OKN72:OKS72"/>
    <mergeCell ref="OKU72:OKZ72"/>
    <mergeCell ref="OLB72:OLG72"/>
    <mergeCell ref="OLI72:OLN72"/>
    <mergeCell ref="OLP72:OLU72"/>
    <mergeCell ref="OSI72:OSN72"/>
    <mergeCell ref="OSP72:OSU72"/>
    <mergeCell ref="OSW72:OTB72"/>
    <mergeCell ref="OTD72:OTI72"/>
    <mergeCell ref="OTK72:OTP72"/>
    <mergeCell ref="OTR72:OTW72"/>
    <mergeCell ref="OQS72:OQX72"/>
    <mergeCell ref="OQZ72:ORE72"/>
    <mergeCell ref="ORG72:ORL72"/>
    <mergeCell ref="ORN72:ORS72"/>
    <mergeCell ref="ORU72:ORZ72"/>
    <mergeCell ref="OSB72:OSG72"/>
    <mergeCell ref="OPC72:OPH72"/>
    <mergeCell ref="OPJ72:OPO72"/>
    <mergeCell ref="OPQ72:OPV72"/>
    <mergeCell ref="OPX72:OQC72"/>
    <mergeCell ref="OQE72:OQJ72"/>
    <mergeCell ref="OQL72:OQQ72"/>
    <mergeCell ref="OXE72:OXJ72"/>
    <mergeCell ref="OXL72:OXQ72"/>
    <mergeCell ref="OXS72:OXX72"/>
    <mergeCell ref="OXZ72:OYE72"/>
    <mergeCell ref="OYG72:OYL72"/>
    <mergeCell ref="OYN72:OYS72"/>
    <mergeCell ref="OVO72:OVT72"/>
    <mergeCell ref="OVV72:OWA72"/>
    <mergeCell ref="OWC72:OWH72"/>
    <mergeCell ref="OWJ72:OWO72"/>
    <mergeCell ref="OWQ72:OWV72"/>
    <mergeCell ref="OWX72:OXC72"/>
    <mergeCell ref="OTY72:OUD72"/>
    <mergeCell ref="OUF72:OUK72"/>
    <mergeCell ref="OUM72:OUR72"/>
    <mergeCell ref="OUT72:OUY72"/>
    <mergeCell ref="OVA72:OVF72"/>
    <mergeCell ref="OVH72:OVM72"/>
    <mergeCell ref="PCA72:PCF72"/>
    <mergeCell ref="PCH72:PCM72"/>
    <mergeCell ref="PCO72:PCT72"/>
    <mergeCell ref="PCV72:PDA72"/>
    <mergeCell ref="PDC72:PDH72"/>
    <mergeCell ref="PDJ72:PDO72"/>
    <mergeCell ref="PAK72:PAP72"/>
    <mergeCell ref="PAR72:PAW72"/>
    <mergeCell ref="PAY72:PBD72"/>
    <mergeCell ref="PBF72:PBK72"/>
    <mergeCell ref="PBM72:PBR72"/>
    <mergeCell ref="PBT72:PBY72"/>
    <mergeCell ref="OYU72:OYZ72"/>
    <mergeCell ref="OZB72:OZG72"/>
    <mergeCell ref="OZI72:OZN72"/>
    <mergeCell ref="OZP72:OZU72"/>
    <mergeCell ref="OZW72:PAB72"/>
    <mergeCell ref="PAD72:PAI72"/>
    <mergeCell ref="PGW72:PHB72"/>
    <mergeCell ref="PHD72:PHI72"/>
    <mergeCell ref="PHK72:PHP72"/>
    <mergeCell ref="PHR72:PHW72"/>
    <mergeCell ref="PHY72:PID72"/>
    <mergeCell ref="PIF72:PIK72"/>
    <mergeCell ref="PFG72:PFL72"/>
    <mergeCell ref="PFN72:PFS72"/>
    <mergeCell ref="PFU72:PFZ72"/>
    <mergeCell ref="PGB72:PGG72"/>
    <mergeCell ref="PGI72:PGN72"/>
    <mergeCell ref="PGP72:PGU72"/>
    <mergeCell ref="PDQ72:PDV72"/>
    <mergeCell ref="PDX72:PEC72"/>
    <mergeCell ref="PEE72:PEJ72"/>
    <mergeCell ref="PEL72:PEQ72"/>
    <mergeCell ref="PES72:PEX72"/>
    <mergeCell ref="PEZ72:PFE72"/>
    <mergeCell ref="PLS72:PLX72"/>
    <mergeCell ref="PLZ72:PME72"/>
    <mergeCell ref="PMG72:PML72"/>
    <mergeCell ref="PMN72:PMS72"/>
    <mergeCell ref="PMU72:PMZ72"/>
    <mergeCell ref="PNB72:PNG72"/>
    <mergeCell ref="PKC72:PKH72"/>
    <mergeCell ref="PKJ72:PKO72"/>
    <mergeCell ref="PKQ72:PKV72"/>
    <mergeCell ref="PKX72:PLC72"/>
    <mergeCell ref="PLE72:PLJ72"/>
    <mergeCell ref="PLL72:PLQ72"/>
    <mergeCell ref="PIM72:PIR72"/>
    <mergeCell ref="PIT72:PIY72"/>
    <mergeCell ref="PJA72:PJF72"/>
    <mergeCell ref="PJH72:PJM72"/>
    <mergeCell ref="PJO72:PJT72"/>
    <mergeCell ref="PJV72:PKA72"/>
    <mergeCell ref="PQO72:PQT72"/>
    <mergeCell ref="PQV72:PRA72"/>
    <mergeCell ref="PRC72:PRH72"/>
    <mergeCell ref="PRJ72:PRO72"/>
    <mergeCell ref="PRQ72:PRV72"/>
    <mergeCell ref="PRX72:PSC72"/>
    <mergeCell ref="POY72:PPD72"/>
    <mergeCell ref="PPF72:PPK72"/>
    <mergeCell ref="PPM72:PPR72"/>
    <mergeCell ref="PPT72:PPY72"/>
    <mergeCell ref="PQA72:PQF72"/>
    <mergeCell ref="PQH72:PQM72"/>
    <mergeCell ref="PNI72:PNN72"/>
    <mergeCell ref="PNP72:PNU72"/>
    <mergeCell ref="PNW72:POB72"/>
    <mergeCell ref="POD72:POI72"/>
    <mergeCell ref="POK72:POP72"/>
    <mergeCell ref="POR72:POW72"/>
    <mergeCell ref="PVK72:PVP72"/>
    <mergeCell ref="PVR72:PVW72"/>
    <mergeCell ref="PVY72:PWD72"/>
    <mergeCell ref="PWF72:PWK72"/>
    <mergeCell ref="PWM72:PWR72"/>
    <mergeCell ref="PWT72:PWY72"/>
    <mergeCell ref="PTU72:PTZ72"/>
    <mergeCell ref="PUB72:PUG72"/>
    <mergeCell ref="PUI72:PUN72"/>
    <mergeCell ref="PUP72:PUU72"/>
    <mergeCell ref="PUW72:PVB72"/>
    <mergeCell ref="PVD72:PVI72"/>
    <mergeCell ref="PSE72:PSJ72"/>
    <mergeCell ref="PSL72:PSQ72"/>
    <mergeCell ref="PSS72:PSX72"/>
    <mergeCell ref="PSZ72:PTE72"/>
    <mergeCell ref="PTG72:PTL72"/>
    <mergeCell ref="PTN72:PTS72"/>
    <mergeCell ref="QAG72:QAL72"/>
    <mergeCell ref="QAN72:QAS72"/>
    <mergeCell ref="QAU72:QAZ72"/>
    <mergeCell ref="QBB72:QBG72"/>
    <mergeCell ref="QBI72:QBN72"/>
    <mergeCell ref="QBP72:QBU72"/>
    <mergeCell ref="PYQ72:PYV72"/>
    <mergeCell ref="PYX72:PZC72"/>
    <mergeCell ref="PZE72:PZJ72"/>
    <mergeCell ref="PZL72:PZQ72"/>
    <mergeCell ref="PZS72:PZX72"/>
    <mergeCell ref="PZZ72:QAE72"/>
    <mergeCell ref="PXA72:PXF72"/>
    <mergeCell ref="PXH72:PXM72"/>
    <mergeCell ref="PXO72:PXT72"/>
    <mergeCell ref="PXV72:PYA72"/>
    <mergeCell ref="PYC72:PYH72"/>
    <mergeCell ref="PYJ72:PYO72"/>
    <mergeCell ref="QFC72:QFH72"/>
    <mergeCell ref="QFJ72:QFO72"/>
    <mergeCell ref="QFQ72:QFV72"/>
    <mergeCell ref="QFX72:QGC72"/>
    <mergeCell ref="QGE72:QGJ72"/>
    <mergeCell ref="QGL72:QGQ72"/>
    <mergeCell ref="QDM72:QDR72"/>
    <mergeCell ref="QDT72:QDY72"/>
    <mergeCell ref="QEA72:QEF72"/>
    <mergeCell ref="QEH72:QEM72"/>
    <mergeCell ref="QEO72:QET72"/>
    <mergeCell ref="QEV72:QFA72"/>
    <mergeCell ref="QBW72:QCB72"/>
    <mergeCell ref="QCD72:QCI72"/>
    <mergeCell ref="QCK72:QCP72"/>
    <mergeCell ref="QCR72:QCW72"/>
    <mergeCell ref="QCY72:QDD72"/>
    <mergeCell ref="QDF72:QDK72"/>
    <mergeCell ref="QJY72:QKD72"/>
    <mergeCell ref="QKF72:QKK72"/>
    <mergeCell ref="QKM72:QKR72"/>
    <mergeCell ref="QKT72:QKY72"/>
    <mergeCell ref="QLA72:QLF72"/>
    <mergeCell ref="QLH72:QLM72"/>
    <mergeCell ref="QII72:QIN72"/>
    <mergeCell ref="QIP72:QIU72"/>
    <mergeCell ref="QIW72:QJB72"/>
    <mergeCell ref="QJD72:QJI72"/>
    <mergeCell ref="QJK72:QJP72"/>
    <mergeCell ref="QJR72:QJW72"/>
    <mergeCell ref="QGS72:QGX72"/>
    <mergeCell ref="QGZ72:QHE72"/>
    <mergeCell ref="QHG72:QHL72"/>
    <mergeCell ref="QHN72:QHS72"/>
    <mergeCell ref="QHU72:QHZ72"/>
    <mergeCell ref="QIB72:QIG72"/>
    <mergeCell ref="QOU72:QOZ72"/>
    <mergeCell ref="QPB72:QPG72"/>
    <mergeCell ref="QPI72:QPN72"/>
    <mergeCell ref="QPP72:QPU72"/>
    <mergeCell ref="QPW72:QQB72"/>
    <mergeCell ref="QQD72:QQI72"/>
    <mergeCell ref="QNE72:QNJ72"/>
    <mergeCell ref="QNL72:QNQ72"/>
    <mergeCell ref="QNS72:QNX72"/>
    <mergeCell ref="QNZ72:QOE72"/>
    <mergeCell ref="QOG72:QOL72"/>
    <mergeCell ref="QON72:QOS72"/>
    <mergeCell ref="QLO72:QLT72"/>
    <mergeCell ref="QLV72:QMA72"/>
    <mergeCell ref="QMC72:QMH72"/>
    <mergeCell ref="QMJ72:QMO72"/>
    <mergeCell ref="QMQ72:QMV72"/>
    <mergeCell ref="QMX72:QNC72"/>
    <mergeCell ref="QTQ72:QTV72"/>
    <mergeCell ref="QTX72:QUC72"/>
    <mergeCell ref="QUE72:QUJ72"/>
    <mergeCell ref="QUL72:QUQ72"/>
    <mergeCell ref="QUS72:QUX72"/>
    <mergeCell ref="QUZ72:QVE72"/>
    <mergeCell ref="QSA72:QSF72"/>
    <mergeCell ref="QSH72:QSM72"/>
    <mergeCell ref="QSO72:QST72"/>
    <mergeCell ref="QSV72:QTA72"/>
    <mergeCell ref="QTC72:QTH72"/>
    <mergeCell ref="QTJ72:QTO72"/>
    <mergeCell ref="QQK72:QQP72"/>
    <mergeCell ref="QQR72:QQW72"/>
    <mergeCell ref="QQY72:QRD72"/>
    <mergeCell ref="QRF72:QRK72"/>
    <mergeCell ref="QRM72:QRR72"/>
    <mergeCell ref="QRT72:QRY72"/>
    <mergeCell ref="QYM72:QYR72"/>
    <mergeCell ref="QYT72:QYY72"/>
    <mergeCell ref="QZA72:QZF72"/>
    <mergeCell ref="QZH72:QZM72"/>
    <mergeCell ref="QZO72:QZT72"/>
    <mergeCell ref="QZV72:RAA72"/>
    <mergeCell ref="QWW72:QXB72"/>
    <mergeCell ref="QXD72:QXI72"/>
    <mergeCell ref="QXK72:QXP72"/>
    <mergeCell ref="QXR72:QXW72"/>
    <mergeCell ref="QXY72:QYD72"/>
    <mergeCell ref="QYF72:QYK72"/>
    <mergeCell ref="QVG72:QVL72"/>
    <mergeCell ref="QVN72:QVS72"/>
    <mergeCell ref="QVU72:QVZ72"/>
    <mergeCell ref="QWB72:QWG72"/>
    <mergeCell ref="QWI72:QWN72"/>
    <mergeCell ref="QWP72:QWU72"/>
    <mergeCell ref="RDI72:RDN72"/>
    <mergeCell ref="RDP72:RDU72"/>
    <mergeCell ref="RDW72:REB72"/>
    <mergeCell ref="RED72:REI72"/>
    <mergeCell ref="REK72:REP72"/>
    <mergeCell ref="RER72:REW72"/>
    <mergeCell ref="RBS72:RBX72"/>
    <mergeCell ref="RBZ72:RCE72"/>
    <mergeCell ref="RCG72:RCL72"/>
    <mergeCell ref="RCN72:RCS72"/>
    <mergeCell ref="RCU72:RCZ72"/>
    <mergeCell ref="RDB72:RDG72"/>
    <mergeCell ref="RAC72:RAH72"/>
    <mergeCell ref="RAJ72:RAO72"/>
    <mergeCell ref="RAQ72:RAV72"/>
    <mergeCell ref="RAX72:RBC72"/>
    <mergeCell ref="RBE72:RBJ72"/>
    <mergeCell ref="RBL72:RBQ72"/>
    <mergeCell ref="RIE72:RIJ72"/>
    <mergeCell ref="RIL72:RIQ72"/>
    <mergeCell ref="RIS72:RIX72"/>
    <mergeCell ref="RIZ72:RJE72"/>
    <mergeCell ref="RJG72:RJL72"/>
    <mergeCell ref="RJN72:RJS72"/>
    <mergeCell ref="RGO72:RGT72"/>
    <mergeCell ref="RGV72:RHA72"/>
    <mergeCell ref="RHC72:RHH72"/>
    <mergeCell ref="RHJ72:RHO72"/>
    <mergeCell ref="RHQ72:RHV72"/>
    <mergeCell ref="RHX72:RIC72"/>
    <mergeCell ref="REY72:RFD72"/>
    <mergeCell ref="RFF72:RFK72"/>
    <mergeCell ref="RFM72:RFR72"/>
    <mergeCell ref="RFT72:RFY72"/>
    <mergeCell ref="RGA72:RGF72"/>
    <mergeCell ref="RGH72:RGM72"/>
    <mergeCell ref="RNA72:RNF72"/>
    <mergeCell ref="RNH72:RNM72"/>
    <mergeCell ref="RNO72:RNT72"/>
    <mergeCell ref="RNV72:ROA72"/>
    <mergeCell ref="ROC72:ROH72"/>
    <mergeCell ref="ROJ72:ROO72"/>
    <mergeCell ref="RLK72:RLP72"/>
    <mergeCell ref="RLR72:RLW72"/>
    <mergeCell ref="RLY72:RMD72"/>
    <mergeCell ref="RMF72:RMK72"/>
    <mergeCell ref="RMM72:RMR72"/>
    <mergeCell ref="RMT72:RMY72"/>
    <mergeCell ref="RJU72:RJZ72"/>
    <mergeCell ref="RKB72:RKG72"/>
    <mergeCell ref="RKI72:RKN72"/>
    <mergeCell ref="RKP72:RKU72"/>
    <mergeCell ref="RKW72:RLB72"/>
    <mergeCell ref="RLD72:RLI72"/>
    <mergeCell ref="RRW72:RSB72"/>
    <mergeCell ref="RSD72:RSI72"/>
    <mergeCell ref="RSK72:RSP72"/>
    <mergeCell ref="RSR72:RSW72"/>
    <mergeCell ref="RSY72:RTD72"/>
    <mergeCell ref="RTF72:RTK72"/>
    <mergeCell ref="RQG72:RQL72"/>
    <mergeCell ref="RQN72:RQS72"/>
    <mergeCell ref="RQU72:RQZ72"/>
    <mergeCell ref="RRB72:RRG72"/>
    <mergeCell ref="RRI72:RRN72"/>
    <mergeCell ref="RRP72:RRU72"/>
    <mergeCell ref="ROQ72:ROV72"/>
    <mergeCell ref="ROX72:RPC72"/>
    <mergeCell ref="RPE72:RPJ72"/>
    <mergeCell ref="RPL72:RPQ72"/>
    <mergeCell ref="RPS72:RPX72"/>
    <mergeCell ref="RPZ72:RQE72"/>
    <mergeCell ref="RWS72:RWX72"/>
    <mergeCell ref="RWZ72:RXE72"/>
    <mergeCell ref="RXG72:RXL72"/>
    <mergeCell ref="RXN72:RXS72"/>
    <mergeCell ref="RXU72:RXZ72"/>
    <mergeCell ref="RYB72:RYG72"/>
    <mergeCell ref="RVC72:RVH72"/>
    <mergeCell ref="RVJ72:RVO72"/>
    <mergeCell ref="RVQ72:RVV72"/>
    <mergeCell ref="RVX72:RWC72"/>
    <mergeCell ref="RWE72:RWJ72"/>
    <mergeCell ref="RWL72:RWQ72"/>
    <mergeCell ref="RTM72:RTR72"/>
    <mergeCell ref="RTT72:RTY72"/>
    <mergeCell ref="RUA72:RUF72"/>
    <mergeCell ref="RUH72:RUM72"/>
    <mergeCell ref="RUO72:RUT72"/>
    <mergeCell ref="RUV72:RVA72"/>
    <mergeCell ref="SBO72:SBT72"/>
    <mergeCell ref="SBV72:SCA72"/>
    <mergeCell ref="SCC72:SCH72"/>
    <mergeCell ref="SCJ72:SCO72"/>
    <mergeCell ref="SCQ72:SCV72"/>
    <mergeCell ref="SCX72:SDC72"/>
    <mergeCell ref="RZY72:SAD72"/>
    <mergeCell ref="SAF72:SAK72"/>
    <mergeCell ref="SAM72:SAR72"/>
    <mergeCell ref="SAT72:SAY72"/>
    <mergeCell ref="SBA72:SBF72"/>
    <mergeCell ref="SBH72:SBM72"/>
    <mergeCell ref="RYI72:RYN72"/>
    <mergeCell ref="RYP72:RYU72"/>
    <mergeCell ref="RYW72:RZB72"/>
    <mergeCell ref="RZD72:RZI72"/>
    <mergeCell ref="RZK72:RZP72"/>
    <mergeCell ref="RZR72:RZW72"/>
    <mergeCell ref="SGK72:SGP72"/>
    <mergeCell ref="SGR72:SGW72"/>
    <mergeCell ref="SGY72:SHD72"/>
    <mergeCell ref="SHF72:SHK72"/>
    <mergeCell ref="SHM72:SHR72"/>
    <mergeCell ref="SHT72:SHY72"/>
    <mergeCell ref="SEU72:SEZ72"/>
    <mergeCell ref="SFB72:SFG72"/>
    <mergeCell ref="SFI72:SFN72"/>
    <mergeCell ref="SFP72:SFU72"/>
    <mergeCell ref="SFW72:SGB72"/>
    <mergeCell ref="SGD72:SGI72"/>
    <mergeCell ref="SDE72:SDJ72"/>
    <mergeCell ref="SDL72:SDQ72"/>
    <mergeCell ref="SDS72:SDX72"/>
    <mergeCell ref="SDZ72:SEE72"/>
    <mergeCell ref="SEG72:SEL72"/>
    <mergeCell ref="SEN72:SES72"/>
    <mergeCell ref="SLG72:SLL72"/>
    <mergeCell ref="SLN72:SLS72"/>
    <mergeCell ref="SLU72:SLZ72"/>
    <mergeCell ref="SMB72:SMG72"/>
    <mergeCell ref="SMI72:SMN72"/>
    <mergeCell ref="SMP72:SMU72"/>
    <mergeCell ref="SJQ72:SJV72"/>
    <mergeCell ref="SJX72:SKC72"/>
    <mergeCell ref="SKE72:SKJ72"/>
    <mergeCell ref="SKL72:SKQ72"/>
    <mergeCell ref="SKS72:SKX72"/>
    <mergeCell ref="SKZ72:SLE72"/>
    <mergeCell ref="SIA72:SIF72"/>
    <mergeCell ref="SIH72:SIM72"/>
    <mergeCell ref="SIO72:SIT72"/>
    <mergeCell ref="SIV72:SJA72"/>
    <mergeCell ref="SJC72:SJH72"/>
    <mergeCell ref="SJJ72:SJO72"/>
    <mergeCell ref="SQC72:SQH72"/>
    <mergeCell ref="SQJ72:SQO72"/>
    <mergeCell ref="SQQ72:SQV72"/>
    <mergeCell ref="SQX72:SRC72"/>
    <mergeCell ref="SRE72:SRJ72"/>
    <mergeCell ref="SRL72:SRQ72"/>
    <mergeCell ref="SOM72:SOR72"/>
    <mergeCell ref="SOT72:SOY72"/>
    <mergeCell ref="SPA72:SPF72"/>
    <mergeCell ref="SPH72:SPM72"/>
    <mergeCell ref="SPO72:SPT72"/>
    <mergeCell ref="SPV72:SQA72"/>
    <mergeCell ref="SMW72:SNB72"/>
    <mergeCell ref="SND72:SNI72"/>
    <mergeCell ref="SNK72:SNP72"/>
    <mergeCell ref="SNR72:SNW72"/>
    <mergeCell ref="SNY72:SOD72"/>
    <mergeCell ref="SOF72:SOK72"/>
    <mergeCell ref="SUY72:SVD72"/>
    <mergeCell ref="SVF72:SVK72"/>
    <mergeCell ref="SVM72:SVR72"/>
    <mergeCell ref="SVT72:SVY72"/>
    <mergeCell ref="SWA72:SWF72"/>
    <mergeCell ref="SWH72:SWM72"/>
    <mergeCell ref="STI72:STN72"/>
    <mergeCell ref="STP72:STU72"/>
    <mergeCell ref="STW72:SUB72"/>
    <mergeCell ref="SUD72:SUI72"/>
    <mergeCell ref="SUK72:SUP72"/>
    <mergeCell ref="SUR72:SUW72"/>
    <mergeCell ref="SRS72:SRX72"/>
    <mergeCell ref="SRZ72:SSE72"/>
    <mergeCell ref="SSG72:SSL72"/>
    <mergeCell ref="SSN72:SSS72"/>
    <mergeCell ref="SSU72:SSZ72"/>
    <mergeCell ref="STB72:STG72"/>
    <mergeCell ref="SZU72:SZZ72"/>
    <mergeCell ref="TAB72:TAG72"/>
    <mergeCell ref="TAI72:TAN72"/>
    <mergeCell ref="TAP72:TAU72"/>
    <mergeCell ref="TAW72:TBB72"/>
    <mergeCell ref="TBD72:TBI72"/>
    <mergeCell ref="SYE72:SYJ72"/>
    <mergeCell ref="SYL72:SYQ72"/>
    <mergeCell ref="SYS72:SYX72"/>
    <mergeCell ref="SYZ72:SZE72"/>
    <mergeCell ref="SZG72:SZL72"/>
    <mergeCell ref="SZN72:SZS72"/>
    <mergeCell ref="SWO72:SWT72"/>
    <mergeCell ref="SWV72:SXA72"/>
    <mergeCell ref="SXC72:SXH72"/>
    <mergeCell ref="SXJ72:SXO72"/>
    <mergeCell ref="SXQ72:SXV72"/>
    <mergeCell ref="SXX72:SYC72"/>
    <mergeCell ref="TEQ72:TEV72"/>
    <mergeCell ref="TEX72:TFC72"/>
    <mergeCell ref="TFE72:TFJ72"/>
    <mergeCell ref="TFL72:TFQ72"/>
    <mergeCell ref="TFS72:TFX72"/>
    <mergeCell ref="TFZ72:TGE72"/>
    <mergeCell ref="TDA72:TDF72"/>
    <mergeCell ref="TDH72:TDM72"/>
    <mergeCell ref="TDO72:TDT72"/>
    <mergeCell ref="TDV72:TEA72"/>
    <mergeCell ref="TEC72:TEH72"/>
    <mergeCell ref="TEJ72:TEO72"/>
    <mergeCell ref="TBK72:TBP72"/>
    <mergeCell ref="TBR72:TBW72"/>
    <mergeCell ref="TBY72:TCD72"/>
    <mergeCell ref="TCF72:TCK72"/>
    <mergeCell ref="TCM72:TCR72"/>
    <mergeCell ref="TCT72:TCY72"/>
    <mergeCell ref="TJM72:TJR72"/>
    <mergeCell ref="TJT72:TJY72"/>
    <mergeCell ref="TKA72:TKF72"/>
    <mergeCell ref="TKH72:TKM72"/>
    <mergeCell ref="TKO72:TKT72"/>
    <mergeCell ref="TKV72:TLA72"/>
    <mergeCell ref="THW72:TIB72"/>
    <mergeCell ref="TID72:TII72"/>
    <mergeCell ref="TIK72:TIP72"/>
    <mergeCell ref="TIR72:TIW72"/>
    <mergeCell ref="TIY72:TJD72"/>
    <mergeCell ref="TJF72:TJK72"/>
    <mergeCell ref="TGG72:TGL72"/>
    <mergeCell ref="TGN72:TGS72"/>
    <mergeCell ref="TGU72:TGZ72"/>
    <mergeCell ref="THB72:THG72"/>
    <mergeCell ref="THI72:THN72"/>
    <mergeCell ref="THP72:THU72"/>
    <mergeCell ref="TOI72:TON72"/>
    <mergeCell ref="TOP72:TOU72"/>
    <mergeCell ref="TOW72:TPB72"/>
    <mergeCell ref="TPD72:TPI72"/>
    <mergeCell ref="TPK72:TPP72"/>
    <mergeCell ref="TPR72:TPW72"/>
    <mergeCell ref="TMS72:TMX72"/>
    <mergeCell ref="TMZ72:TNE72"/>
    <mergeCell ref="TNG72:TNL72"/>
    <mergeCell ref="TNN72:TNS72"/>
    <mergeCell ref="TNU72:TNZ72"/>
    <mergeCell ref="TOB72:TOG72"/>
    <mergeCell ref="TLC72:TLH72"/>
    <mergeCell ref="TLJ72:TLO72"/>
    <mergeCell ref="TLQ72:TLV72"/>
    <mergeCell ref="TLX72:TMC72"/>
    <mergeCell ref="TME72:TMJ72"/>
    <mergeCell ref="TML72:TMQ72"/>
    <mergeCell ref="TTE72:TTJ72"/>
    <mergeCell ref="TTL72:TTQ72"/>
    <mergeCell ref="TTS72:TTX72"/>
    <mergeCell ref="TTZ72:TUE72"/>
    <mergeCell ref="TUG72:TUL72"/>
    <mergeCell ref="TUN72:TUS72"/>
    <mergeCell ref="TRO72:TRT72"/>
    <mergeCell ref="TRV72:TSA72"/>
    <mergeCell ref="TSC72:TSH72"/>
    <mergeCell ref="TSJ72:TSO72"/>
    <mergeCell ref="TSQ72:TSV72"/>
    <mergeCell ref="TSX72:TTC72"/>
    <mergeCell ref="TPY72:TQD72"/>
    <mergeCell ref="TQF72:TQK72"/>
    <mergeCell ref="TQM72:TQR72"/>
    <mergeCell ref="TQT72:TQY72"/>
    <mergeCell ref="TRA72:TRF72"/>
    <mergeCell ref="TRH72:TRM72"/>
    <mergeCell ref="TYA72:TYF72"/>
    <mergeCell ref="TYH72:TYM72"/>
    <mergeCell ref="TYO72:TYT72"/>
    <mergeCell ref="TYV72:TZA72"/>
    <mergeCell ref="TZC72:TZH72"/>
    <mergeCell ref="TZJ72:TZO72"/>
    <mergeCell ref="TWK72:TWP72"/>
    <mergeCell ref="TWR72:TWW72"/>
    <mergeCell ref="TWY72:TXD72"/>
    <mergeCell ref="TXF72:TXK72"/>
    <mergeCell ref="TXM72:TXR72"/>
    <mergeCell ref="TXT72:TXY72"/>
    <mergeCell ref="TUU72:TUZ72"/>
    <mergeCell ref="TVB72:TVG72"/>
    <mergeCell ref="TVI72:TVN72"/>
    <mergeCell ref="TVP72:TVU72"/>
    <mergeCell ref="TVW72:TWB72"/>
    <mergeCell ref="TWD72:TWI72"/>
    <mergeCell ref="UCW72:UDB72"/>
    <mergeCell ref="UDD72:UDI72"/>
    <mergeCell ref="UDK72:UDP72"/>
    <mergeCell ref="UDR72:UDW72"/>
    <mergeCell ref="UDY72:UED72"/>
    <mergeCell ref="UEF72:UEK72"/>
    <mergeCell ref="UBG72:UBL72"/>
    <mergeCell ref="UBN72:UBS72"/>
    <mergeCell ref="UBU72:UBZ72"/>
    <mergeCell ref="UCB72:UCG72"/>
    <mergeCell ref="UCI72:UCN72"/>
    <mergeCell ref="UCP72:UCU72"/>
    <mergeCell ref="TZQ72:TZV72"/>
    <mergeCell ref="TZX72:UAC72"/>
    <mergeCell ref="UAE72:UAJ72"/>
    <mergeCell ref="UAL72:UAQ72"/>
    <mergeCell ref="UAS72:UAX72"/>
    <mergeCell ref="UAZ72:UBE72"/>
    <mergeCell ref="UHS72:UHX72"/>
    <mergeCell ref="UHZ72:UIE72"/>
    <mergeCell ref="UIG72:UIL72"/>
    <mergeCell ref="UIN72:UIS72"/>
    <mergeCell ref="UIU72:UIZ72"/>
    <mergeCell ref="UJB72:UJG72"/>
    <mergeCell ref="UGC72:UGH72"/>
    <mergeCell ref="UGJ72:UGO72"/>
    <mergeCell ref="UGQ72:UGV72"/>
    <mergeCell ref="UGX72:UHC72"/>
    <mergeCell ref="UHE72:UHJ72"/>
    <mergeCell ref="UHL72:UHQ72"/>
    <mergeCell ref="UEM72:UER72"/>
    <mergeCell ref="UET72:UEY72"/>
    <mergeCell ref="UFA72:UFF72"/>
    <mergeCell ref="UFH72:UFM72"/>
    <mergeCell ref="UFO72:UFT72"/>
    <mergeCell ref="UFV72:UGA72"/>
    <mergeCell ref="UMO72:UMT72"/>
    <mergeCell ref="UMV72:UNA72"/>
    <mergeCell ref="UNC72:UNH72"/>
    <mergeCell ref="UNJ72:UNO72"/>
    <mergeCell ref="UNQ72:UNV72"/>
    <mergeCell ref="UNX72:UOC72"/>
    <mergeCell ref="UKY72:ULD72"/>
    <mergeCell ref="ULF72:ULK72"/>
    <mergeCell ref="ULM72:ULR72"/>
    <mergeCell ref="ULT72:ULY72"/>
    <mergeCell ref="UMA72:UMF72"/>
    <mergeCell ref="UMH72:UMM72"/>
    <mergeCell ref="UJI72:UJN72"/>
    <mergeCell ref="UJP72:UJU72"/>
    <mergeCell ref="UJW72:UKB72"/>
    <mergeCell ref="UKD72:UKI72"/>
    <mergeCell ref="UKK72:UKP72"/>
    <mergeCell ref="UKR72:UKW72"/>
    <mergeCell ref="URK72:URP72"/>
    <mergeCell ref="URR72:URW72"/>
    <mergeCell ref="URY72:USD72"/>
    <mergeCell ref="USF72:USK72"/>
    <mergeCell ref="USM72:USR72"/>
    <mergeCell ref="UST72:USY72"/>
    <mergeCell ref="UPU72:UPZ72"/>
    <mergeCell ref="UQB72:UQG72"/>
    <mergeCell ref="UQI72:UQN72"/>
    <mergeCell ref="UQP72:UQU72"/>
    <mergeCell ref="UQW72:URB72"/>
    <mergeCell ref="URD72:URI72"/>
    <mergeCell ref="UOE72:UOJ72"/>
    <mergeCell ref="UOL72:UOQ72"/>
    <mergeCell ref="UOS72:UOX72"/>
    <mergeCell ref="UOZ72:UPE72"/>
    <mergeCell ref="UPG72:UPL72"/>
    <mergeCell ref="UPN72:UPS72"/>
    <mergeCell ref="UWG72:UWL72"/>
    <mergeCell ref="UWN72:UWS72"/>
    <mergeCell ref="UWU72:UWZ72"/>
    <mergeCell ref="UXB72:UXG72"/>
    <mergeCell ref="UXI72:UXN72"/>
    <mergeCell ref="UXP72:UXU72"/>
    <mergeCell ref="UUQ72:UUV72"/>
    <mergeCell ref="UUX72:UVC72"/>
    <mergeCell ref="UVE72:UVJ72"/>
    <mergeCell ref="UVL72:UVQ72"/>
    <mergeCell ref="UVS72:UVX72"/>
    <mergeCell ref="UVZ72:UWE72"/>
    <mergeCell ref="UTA72:UTF72"/>
    <mergeCell ref="UTH72:UTM72"/>
    <mergeCell ref="UTO72:UTT72"/>
    <mergeCell ref="UTV72:UUA72"/>
    <mergeCell ref="UUC72:UUH72"/>
    <mergeCell ref="UUJ72:UUO72"/>
    <mergeCell ref="VBC72:VBH72"/>
    <mergeCell ref="VBJ72:VBO72"/>
    <mergeCell ref="VBQ72:VBV72"/>
    <mergeCell ref="VBX72:VCC72"/>
    <mergeCell ref="VCE72:VCJ72"/>
    <mergeCell ref="VCL72:VCQ72"/>
    <mergeCell ref="UZM72:UZR72"/>
    <mergeCell ref="UZT72:UZY72"/>
    <mergeCell ref="VAA72:VAF72"/>
    <mergeCell ref="VAH72:VAM72"/>
    <mergeCell ref="VAO72:VAT72"/>
    <mergeCell ref="VAV72:VBA72"/>
    <mergeCell ref="UXW72:UYB72"/>
    <mergeCell ref="UYD72:UYI72"/>
    <mergeCell ref="UYK72:UYP72"/>
    <mergeCell ref="UYR72:UYW72"/>
    <mergeCell ref="UYY72:UZD72"/>
    <mergeCell ref="UZF72:UZK72"/>
    <mergeCell ref="VFY72:VGD72"/>
    <mergeCell ref="VGF72:VGK72"/>
    <mergeCell ref="VGM72:VGR72"/>
    <mergeCell ref="VGT72:VGY72"/>
    <mergeCell ref="VHA72:VHF72"/>
    <mergeCell ref="VHH72:VHM72"/>
    <mergeCell ref="VEI72:VEN72"/>
    <mergeCell ref="VEP72:VEU72"/>
    <mergeCell ref="VEW72:VFB72"/>
    <mergeCell ref="VFD72:VFI72"/>
    <mergeCell ref="VFK72:VFP72"/>
    <mergeCell ref="VFR72:VFW72"/>
    <mergeCell ref="VCS72:VCX72"/>
    <mergeCell ref="VCZ72:VDE72"/>
    <mergeCell ref="VDG72:VDL72"/>
    <mergeCell ref="VDN72:VDS72"/>
    <mergeCell ref="VDU72:VDZ72"/>
    <mergeCell ref="VEB72:VEG72"/>
    <mergeCell ref="VKU72:VKZ72"/>
    <mergeCell ref="VLB72:VLG72"/>
    <mergeCell ref="VLI72:VLN72"/>
    <mergeCell ref="VLP72:VLU72"/>
    <mergeCell ref="VLW72:VMB72"/>
    <mergeCell ref="VMD72:VMI72"/>
    <mergeCell ref="VJE72:VJJ72"/>
    <mergeCell ref="VJL72:VJQ72"/>
    <mergeCell ref="VJS72:VJX72"/>
    <mergeCell ref="VJZ72:VKE72"/>
    <mergeCell ref="VKG72:VKL72"/>
    <mergeCell ref="VKN72:VKS72"/>
    <mergeCell ref="VHO72:VHT72"/>
    <mergeCell ref="VHV72:VIA72"/>
    <mergeCell ref="VIC72:VIH72"/>
    <mergeCell ref="VIJ72:VIO72"/>
    <mergeCell ref="VIQ72:VIV72"/>
    <mergeCell ref="VIX72:VJC72"/>
    <mergeCell ref="VPQ72:VPV72"/>
    <mergeCell ref="VPX72:VQC72"/>
    <mergeCell ref="VQE72:VQJ72"/>
    <mergeCell ref="VQL72:VQQ72"/>
    <mergeCell ref="VQS72:VQX72"/>
    <mergeCell ref="VQZ72:VRE72"/>
    <mergeCell ref="VOA72:VOF72"/>
    <mergeCell ref="VOH72:VOM72"/>
    <mergeCell ref="VOO72:VOT72"/>
    <mergeCell ref="VOV72:VPA72"/>
    <mergeCell ref="VPC72:VPH72"/>
    <mergeCell ref="VPJ72:VPO72"/>
    <mergeCell ref="VMK72:VMP72"/>
    <mergeCell ref="VMR72:VMW72"/>
    <mergeCell ref="VMY72:VND72"/>
    <mergeCell ref="VNF72:VNK72"/>
    <mergeCell ref="VNM72:VNR72"/>
    <mergeCell ref="VNT72:VNY72"/>
    <mergeCell ref="VUM72:VUR72"/>
    <mergeCell ref="VUT72:VUY72"/>
    <mergeCell ref="VVA72:VVF72"/>
    <mergeCell ref="VVH72:VVM72"/>
    <mergeCell ref="VVO72:VVT72"/>
    <mergeCell ref="VVV72:VWA72"/>
    <mergeCell ref="VSW72:VTB72"/>
    <mergeCell ref="VTD72:VTI72"/>
    <mergeCell ref="VTK72:VTP72"/>
    <mergeCell ref="VTR72:VTW72"/>
    <mergeCell ref="VTY72:VUD72"/>
    <mergeCell ref="VUF72:VUK72"/>
    <mergeCell ref="VRG72:VRL72"/>
    <mergeCell ref="VRN72:VRS72"/>
    <mergeCell ref="VRU72:VRZ72"/>
    <mergeCell ref="VSB72:VSG72"/>
    <mergeCell ref="VSI72:VSN72"/>
    <mergeCell ref="VSP72:VSU72"/>
    <mergeCell ref="VZI72:VZN72"/>
    <mergeCell ref="VZP72:VZU72"/>
    <mergeCell ref="VZW72:WAB72"/>
    <mergeCell ref="WAD72:WAI72"/>
    <mergeCell ref="WAK72:WAP72"/>
    <mergeCell ref="WAR72:WAW72"/>
    <mergeCell ref="VXS72:VXX72"/>
    <mergeCell ref="VXZ72:VYE72"/>
    <mergeCell ref="VYG72:VYL72"/>
    <mergeCell ref="VYN72:VYS72"/>
    <mergeCell ref="VYU72:VYZ72"/>
    <mergeCell ref="VZB72:VZG72"/>
    <mergeCell ref="VWC72:VWH72"/>
    <mergeCell ref="VWJ72:VWO72"/>
    <mergeCell ref="VWQ72:VWV72"/>
    <mergeCell ref="VWX72:VXC72"/>
    <mergeCell ref="VXE72:VXJ72"/>
    <mergeCell ref="VXL72:VXQ72"/>
    <mergeCell ref="WEE72:WEJ72"/>
    <mergeCell ref="WEL72:WEQ72"/>
    <mergeCell ref="WES72:WEX72"/>
    <mergeCell ref="WEZ72:WFE72"/>
    <mergeCell ref="WFG72:WFL72"/>
    <mergeCell ref="WFN72:WFS72"/>
    <mergeCell ref="WCO72:WCT72"/>
    <mergeCell ref="WCV72:WDA72"/>
    <mergeCell ref="WDC72:WDH72"/>
    <mergeCell ref="WDJ72:WDO72"/>
    <mergeCell ref="WDQ72:WDV72"/>
    <mergeCell ref="WDX72:WEC72"/>
    <mergeCell ref="WAY72:WBD72"/>
    <mergeCell ref="WBF72:WBK72"/>
    <mergeCell ref="WBM72:WBR72"/>
    <mergeCell ref="WBT72:WBY72"/>
    <mergeCell ref="WCA72:WCF72"/>
    <mergeCell ref="WCH72:WCM72"/>
    <mergeCell ref="WJA72:WJF72"/>
    <mergeCell ref="WJH72:WJM72"/>
    <mergeCell ref="WJO72:WJT72"/>
    <mergeCell ref="WJV72:WKA72"/>
    <mergeCell ref="WKC72:WKH72"/>
    <mergeCell ref="WKJ72:WKO72"/>
    <mergeCell ref="WHK72:WHP72"/>
    <mergeCell ref="WHR72:WHW72"/>
    <mergeCell ref="WHY72:WID72"/>
    <mergeCell ref="WIF72:WIK72"/>
    <mergeCell ref="WIM72:WIR72"/>
    <mergeCell ref="WIT72:WIY72"/>
    <mergeCell ref="WFU72:WFZ72"/>
    <mergeCell ref="WGB72:WGG72"/>
    <mergeCell ref="WGI72:WGN72"/>
    <mergeCell ref="WGP72:WGU72"/>
    <mergeCell ref="WGW72:WHB72"/>
    <mergeCell ref="WHD72:WHI72"/>
    <mergeCell ref="WNW72:WOB72"/>
    <mergeCell ref="WOD72:WOI72"/>
    <mergeCell ref="WOK72:WOP72"/>
    <mergeCell ref="WOR72:WOW72"/>
    <mergeCell ref="WOY72:WPD72"/>
    <mergeCell ref="WPF72:WPK72"/>
    <mergeCell ref="WMG72:WML72"/>
    <mergeCell ref="WMN72:WMS72"/>
    <mergeCell ref="WMU72:WMZ72"/>
    <mergeCell ref="WNB72:WNG72"/>
    <mergeCell ref="WNI72:WNN72"/>
    <mergeCell ref="WNP72:WNU72"/>
    <mergeCell ref="WKQ72:WKV72"/>
    <mergeCell ref="WKX72:WLC72"/>
    <mergeCell ref="WLE72:WLJ72"/>
    <mergeCell ref="WLL72:WLQ72"/>
    <mergeCell ref="WLS72:WLX72"/>
    <mergeCell ref="WLZ72:WME72"/>
    <mergeCell ref="WSS72:WSX72"/>
    <mergeCell ref="WSZ72:WTE72"/>
    <mergeCell ref="WTG72:WTL72"/>
    <mergeCell ref="WTN72:WTS72"/>
    <mergeCell ref="WTU72:WTZ72"/>
    <mergeCell ref="WUB72:WUG72"/>
    <mergeCell ref="WRC72:WRH72"/>
    <mergeCell ref="WRJ72:WRO72"/>
    <mergeCell ref="WRQ72:WRV72"/>
    <mergeCell ref="WRX72:WSC72"/>
    <mergeCell ref="WSE72:WSJ72"/>
    <mergeCell ref="WSL72:WSQ72"/>
    <mergeCell ref="WPM72:WPR72"/>
    <mergeCell ref="WPT72:WPY72"/>
    <mergeCell ref="WQA72:WQF72"/>
    <mergeCell ref="WQH72:WQM72"/>
    <mergeCell ref="WQO72:WQT72"/>
    <mergeCell ref="WQV72:WRA72"/>
    <mergeCell ref="XAG72:XAL72"/>
    <mergeCell ref="XAN72:XAS72"/>
    <mergeCell ref="WXO72:WXT72"/>
    <mergeCell ref="WXV72:WYA72"/>
    <mergeCell ref="WYC72:WYH72"/>
    <mergeCell ref="WYJ72:WYO72"/>
    <mergeCell ref="WYQ72:WYV72"/>
    <mergeCell ref="WYX72:WZC72"/>
    <mergeCell ref="WVY72:WWD72"/>
    <mergeCell ref="WWF72:WWK72"/>
    <mergeCell ref="WWM72:WWR72"/>
    <mergeCell ref="WWT72:WWY72"/>
    <mergeCell ref="WXA72:WXF72"/>
    <mergeCell ref="WXH72:WXM72"/>
    <mergeCell ref="WUI72:WUN72"/>
    <mergeCell ref="WUP72:WUU72"/>
    <mergeCell ref="WUW72:WVB72"/>
    <mergeCell ref="WVD72:WVI72"/>
    <mergeCell ref="WVK72:WVP72"/>
    <mergeCell ref="WVR72:WVW72"/>
    <mergeCell ref="AS73:AX73"/>
    <mergeCell ref="AZ73:BE73"/>
    <mergeCell ref="BG73:BL73"/>
    <mergeCell ref="BN73:BS73"/>
    <mergeCell ref="BU73:BZ73"/>
    <mergeCell ref="CB73:CG73"/>
    <mergeCell ref="XEA72:XEF72"/>
    <mergeCell ref="XEH72:XEM72"/>
    <mergeCell ref="XEO72:XET72"/>
    <mergeCell ref="XEV72:XEX72"/>
    <mergeCell ref="B73:G73"/>
    <mergeCell ref="J73:O73"/>
    <mergeCell ref="Q73:V73"/>
    <mergeCell ref="X73:AC73"/>
    <mergeCell ref="AE73:AJ73"/>
    <mergeCell ref="AL73:AQ73"/>
    <mergeCell ref="XCK72:XCP72"/>
    <mergeCell ref="XCR72:XCW72"/>
    <mergeCell ref="XCY72:XDD72"/>
    <mergeCell ref="XDF72:XDK72"/>
    <mergeCell ref="XDM72:XDR72"/>
    <mergeCell ref="XDT72:XDY72"/>
    <mergeCell ref="XAU72:XAZ72"/>
    <mergeCell ref="XBB72:XBG72"/>
    <mergeCell ref="XBI72:XBN72"/>
    <mergeCell ref="XBP72:XBU72"/>
    <mergeCell ref="XBW72:XCB72"/>
    <mergeCell ref="XCD72:XCI72"/>
    <mergeCell ref="WZE72:WZJ72"/>
    <mergeCell ref="WZL72:WZQ72"/>
    <mergeCell ref="WZS72:WZX72"/>
    <mergeCell ref="WZZ72:XAE72"/>
    <mergeCell ref="FO73:FT73"/>
    <mergeCell ref="FV73:GA73"/>
    <mergeCell ref="GC73:GH73"/>
    <mergeCell ref="GJ73:GO73"/>
    <mergeCell ref="GQ73:GV73"/>
    <mergeCell ref="GX73:HC73"/>
    <mergeCell ref="DY73:ED73"/>
    <mergeCell ref="EF73:EK73"/>
    <mergeCell ref="EM73:ER73"/>
    <mergeCell ref="ET73:EY73"/>
    <mergeCell ref="FA73:FF73"/>
    <mergeCell ref="FH73:FM73"/>
    <mergeCell ref="CI73:CN73"/>
    <mergeCell ref="CP73:CU73"/>
    <mergeCell ref="CW73:DB73"/>
    <mergeCell ref="DD73:DI73"/>
    <mergeCell ref="DK73:DP73"/>
    <mergeCell ref="DR73:DW73"/>
    <mergeCell ref="KK73:KP73"/>
    <mergeCell ref="KR73:KW73"/>
    <mergeCell ref="KY73:LD73"/>
    <mergeCell ref="LF73:LK73"/>
    <mergeCell ref="LM73:LR73"/>
    <mergeCell ref="LT73:LY73"/>
    <mergeCell ref="IU73:IZ73"/>
    <mergeCell ref="JB73:JG73"/>
    <mergeCell ref="JI73:JN73"/>
    <mergeCell ref="JP73:JU73"/>
    <mergeCell ref="JW73:KB73"/>
    <mergeCell ref="KD73:KI73"/>
    <mergeCell ref="HE73:HJ73"/>
    <mergeCell ref="HL73:HQ73"/>
    <mergeCell ref="HS73:HX73"/>
    <mergeCell ref="HZ73:IE73"/>
    <mergeCell ref="IG73:IL73"/>
    <mergeCell ref="IN73:IS73"/>
    <mergeCell ref="PG73:PL73"/>
    <mergeCell ref="PN73:PS73"/>
    <mergeCell ref="PU73:PZ73"/>
    <mergeCell ref="QB73:QG73"/>
    <mergeCell ref="QI73:QN73"/>
    <mergeCell ref="QP73:QU73"/>
    <mergeCell ref="NQ73:NV73"/>
    <mergeCell ref="NX73:OC73"/>
    <mergeCell ref="OE73:OJ73"/>
    <mergeCell ref="OL73:OQ73"/>
    <mergeCell ref="OS73:OX73"/>
    <mergeCell ref="OZ73:PE73"/>
    <mergeCell ref="MA73:MF73"/>
    <mergeCell ref="MH73:MM73"/>
    <mergeCell ref="MO73:MT73"/>
    <mergeCell ref="MV73:NA73"/>
    <mergeCell ref="NC73:NH73"/>
    <mergeCell ref="NJ73:NO73"/>
    <mergeCell ref="UC73:UH73"/>
    <mergeCell ref="UJ73:UO73"/>
    <mergeCell ref="UQ73:UV73"/>
    <mergeCell ref="UX73:VC73"/>
    <mergeCell ref="VE73:VJ73"/>
    <mergeCell ref="VL73:VQ73"/>
    <mergeCell ref="SM73:SR73"/>
    <mergeCell ref="ST73:SY73"/>
    <mergeCell ref="TA73:TF73"/>
    <mergeCell ref="TH73:TM73"/>
    <mergeCell ref="TO73:TT73"/>
    <mergeCell ref="TV73:UA73"/>
    <mergeCell ref="QW73:RB73"/>
    <mergeCell ref="RD73:RI73"/>
    <mergeCell ref="RK73:RP73"/>
    <mergeCell ref="RR73:RW73"/>
    <mergeCell ref="RY73:SD73"/>
    <mergeCell ref="SF73:SK73"/>
    <mergeCell ref="YY73:ZD73"/>
    <mergeCell ref="ZF73:ZK73"/>
    <mergeCell ref="ZM73:ZR73"/>
    <mergeCell ref="ZT73:ZY73"/>
    <mergeCell ref="AAA73:AAF73"/>
    <mergeCell ref="AAH73:AAM73"/>
    <mergeCell ref="XI73:XN73"/>
    <mergeCell ref="XP73:XU73"/>
    <mergeCell ref="XW73:YB73"/>
    <mergeCell ref="YD73:YI73"/>
    <mergeCell ref="YK73:YP73"/>
    <mergeCell ref="YR73:YW73"/>
    <mergeCell ref="VS73:VX73"/>
    <mergeCell ref="VZ73:WE73"/>
    <mergeCell ref="WG73:WL73"/>
    <mergeCell ref="WN73:WS73"/>
    <mergeCell ref="WU73:WZ73"/>
    <mergeCell ref="XB73:XG73"/>
    <mergeCell ref="ADU73:ADZ73"/>
    <mergeCell ref="AEB73:AEG73"/>
    <mergeCell ref="AEI73:AEN73"/>
    <mergeCell ref="AEP73:AEU73"/>
    <mergeCell ref="AEW73:AFB73"/>
    <mergeCell ref="AFD73:AFI73"/>
    <mergeCell ref="ACE73:ACJ73"/>
    <mergeCell ref="ACL73:ACQ73"/>
    <mergeCell ref="ACS73:ACX73"/>
    <mergeCell ref="ACZ73:ADE73"/>
    <mergeCell ref="ADG73:ADL73"/>
    <mergeCell ref="ADN73:ADS73"/>
    <mergeCell ref="AAO73:AAT73"/>
    <mergeCell ref="AAV73:ABA73"/>
    <mergeCell ref="ABC73:ABH73"/>
    <mergeCell ref="ABJ73:ABO73"/>
    <mergeCell ref="ABQ73:ABV73"/>
    <mergeCell ref="ABX73:ACC73"/>
    <mergeCell ref="AIQ73:AIV73"/>
    <mergeCell ref="AIX73:AJC73"/>
    <mergeCell ref="AJE73:AJJ73"/>
    <mergeCell ref="AJL73:AJQ73"/>
    <mergeCell ref="AJS73:AJX73"/>
    <mergeCell ref="AJZ73:AKE73"/>
    <mergeCell ref="AHA73:AHF73"/>
    <mergeCell ref="AHH73:AHM73"/>
    <mergeCell ref="AHO73:AHT73"/>
    <mergeCell ref="AHV73:AIA73"/>
    <mergeCell ref="AIC73:AIH73"/>
    <mergeCell ref="AIJ73:AIO73"/>
    <mergeCell ref="AFK73:AFP73"/>
    <mergeCell ref="AFR73:AFW73"/>
    <mergeCell ref="AFY73:AGD73"/>
    <mergeCell ref="AGF73:AGK73"/>
    <mergeCell ref="AGM73:AGR73"/>
    <mergeCell ref="AGT73:AGY73"/>
    <mergeCell ref="ANM73:ANR73"/>
    <mergeCell ref="ANT73:ANY73"/>
    <mergeCell ref="AOA73:AOF73"/>
    <mergeCell ref="AOH73:AOM73"/>
    <mergeCell ref="AOO73:AOT73"/>
    <mergeCell ref="AOV73:APA73"/>
    <mergeCell ref="ALW73:AMB73"/>
    <mergeCell ref="AMD73:AMI73"/>
    <mergeCell ref="AMK73:AMP73"/>
    <mergeCell ref="AMR73:AMW73"/>
    <mergeCell ref="AMY73:AND73"/>
    <mergeCell ref="ANF73:ANK73"/>
    <mergeCell ref="AKG73:AKL73"/>
    <mergeCell ref="AKN73:AKS73"/>
    <mergeCell ref="AKU73:AKZ73"/>
    <mergeCell ref="ALB73:ALG73"/>
    <mergeCell ref="ALI73:ALN73"/>
    <mergeCell ref="ALP73:ALU73"/>
    <mergeCell ref="ASI73:ASN73"/>
    <mergeCell ref="ASP73:ASU73"/>
    <mergeCell ref="ASW73:ATB73"/>
    <mergeCell ref="ATD73:ATI73"/>
    <mergeCell ref="ATK73:ATP73"/>
    <mergeCell ref="ATR73:ATW73"/>
    <mergeCell ref="AQS73:AQX73"/>
    <mergeCell ref="AQZ73:ARE73"/>
    <mergeCell ref="ARG73:ARL73"/>
    <mergeCell ref="ARN73:ARS73"/>
    <mergeCell ref="ARU73:ARZ73"/>
    <mergeCell ref="ASB73:ASG73"/>
    <mergeCell ref="APC73:APH73"/>
    <mergeCell ref="APJ73:APO73"/>
    <mergeCell ref="APQ73:APV73"/>
    <mergeCell ref="APX73:AQC73"/>
    <mergeCell ref="AQE73:AQJ73"/>
    <mergeCell ref="AQL73:AQQ73"/>
    <mergeCell ref="AXE73:AXJ73"/>
    <mergeCell ref="AXL73:AXQ73"/>
    <mergeCell ref="AXS73:AXX73"/>
    <mergeCell ref="AXZ73:AYE73"/>
    <mergeCell ref="AYG73:AYL73"/>
    <mergeCell ref="AYN73:AYS73"/>
    <mergeCell ref="AVO73:AVT73"/>
    <mergeCell ref="AVV73:AWA73"/>
    <mergeCell ref="AWC73:AWH73"/>
    <mergeCell ref="AWJ73:AWO73"/>
    <mergeCell ref="AWQ73:AWV73"/>
    <mergeCell ref="AWX73:AXC73"/>
    <mergeCell ref="ATY73:AUD73"/>
    <mergeCell ref="AUF73:AUK73"/>
    <mergeCell ref="AUM73:AUR73"/>
    <mergeCell ref="AUT73:AUY73"/>
    <mergeCell ref="AVA73:AVF73"/>
    <mergeCell ref="AVH73:AVM73"/>
    <mergeCell ref="BCA73:BCF73"/>
    <mergeCell ref="BCH73:BCM73"/>
    <mergeCell ref="BCO73:BCT73"/>
    <mergeCell ref="BCV73:BDA73"/>
    <mergeCell ref="BDC73:BDH73"/>
    <mergeCell ref="BDJ73:BDO73"/>
    <mergeCell ref="BAK73:BAP73"/>
    <mergeCell ref="BAR73:BAW73"/>
    <mergeCell ref="BAY73:BBD73"/>
    <mergeCell ref="BBF73:BBK73"/>
    <mergeCell ref="BBM73:BBR73"/>
    <mergeCell ref="BBT73:BBY73"/>
    <mergeCell ref="AYU73:AYZ73"/>
    <mergeCell ref="AZB73:AZG73"/>
    <mergeCell ref="AZI73:AZN73"/>
    <mergeCell ref="AZP73:AZU73"/>
    <mergeCell ref="AZW73:BAB73"/>
    <mergeCell ref="BAD73:BAI73"/>
    <mergeCell ref="BGW73:BHB73"/>
    <mergeCell ref="BHD73:BHI73"/>
    <mergeCell ref="BHK73:BHP73"/>
    <mergeCell ref="BHR73:BHW73"/>
    <mergeCell ref="BHY73:BID73"/>
    <mergeCell ref="BIF73:BIK73"/>
    <mergeCell ref="BFG73:BFL73"/>
    <mergeCell ref="BFN73:BFS73"/>
    <mergeCell ref="BFU73:BFZ73"/>
    <mergeCell ref="BGB73:BGG73"/>
    <mergeCell ref="BGI73:BGN73"/>
    <mergeCell ref="BGP73:BGU73"/>
    <mergeCell ref="BDQ73:BDV73"/>
    <mergeCell ref="BDX73:BEC73"/>
    <mergeCell ref="BEE73:BEJ73"/>
    <mergeCell ref="BEL73:BEQ73"/>
    <mergeCell ref="BES73:BEX73"/>
    <mergeCell ref="BEZ73:BFE73"/>
    <mergeCell ref="BLS73:BLX73"/>
    <mergeCell ref="BLZ73:BME73"/>
    <mergeCell ref="BMG73:BML73"/>
    <mergeCell ref="BMN73:BMS73"/>
    <mergeCell ref="BMU73:BMZ73"/>
    <mergeCell ref="BNB73:BNG73"/>
    <mergeCell ref="BKC73:BKH73"/>
    <mergeCell ref="BKJ73:BKO73"/>
    <mergeCell ref="BKQ73:BKV73"/>
    <mergeCell ref="BKX73:BLC73"/>
    <mergeCell ref="BLE73:BLJ73"/>
    <mergeCell ref="BLL73:BLQ73"/>
    <mergeCell ref="BIM73:BIR73"/>
    <mergeCell ref="BIT73:BIY73"/>
    <mergeCell ref="BJA73:BJF73"/>
    <mergeCell ref="BJH73:BJM73"/>
    <mergeCell ref="BJO73:BJT73"/>
    <mergeCell ref="BJV73:BKA73"/>
    <mergeCell ref="BQO73:BQT73"/>
    <mergeCell ref="BQV73:BRA73"/>
    <mergeCell ref="BRC73:BRH73"/>
    <mergeCell ref="BRJ73:BRO73"/>
    <mergeCell ref="BRQ73:BRV73"/>
    <mergeCell ref="BRX73:BSC73"/>
    <mergeCell ref="BOY73:BPD73"/>
    <mergeCell ref="BPF73:BPK73"/>
    <mergeCell ref="BPM73:BPR73"/>
    <mergeCell ref="BPT73:BPY73"/>
    <mergeCell ref="BQA73:BQF73"/>
    <mergeCell ref="BQH73:BQM73"/>
    <mergeCell ref="BNI73:BNN73"/>
    <mergeCell ref="BNP73:BNU73"/>
    <mergeCell ref="BNW73:BOB73"/>
    <mergeCell ref="BOD73:BOI73"/>
    <mergeCell ref="BOK73:BOP73"/>
    <mergeCell ref="BOR73:BOW73"/>
    <mergeCell ref="BVK73:BVP73"/>
    <mergeCell ref="BVR73:BVW73"/>
    <mergeCell ref="BVY73:BWD73"/>
    <mergeCell ref="BWF73:BWK73"/>
    <mergeCell ref="BWM73:BWR73"/>
    <mergeCell ref="BWT73:BWY73"/>
    <mergeCell ref="BTU73:BTZ73"/>
    <mergeCell ref="BUB73:BUG73"/>
    <mergeCell ref="BUI73:BUN73"/>
    <mergeCell ref="BUP73:BUU73"/>
    <mergeCell ref="BUW73:BVB73"/>
    <mergeCell ref="BVD73:BVI73"/>
    <mergeCell ref="BSE73:BSJ73"/>
    <mergeCell ref="BSL73:BSQ73"/>
    <mergeCell ref="BSS73:BSX73"/>
    <mergeCell ref="BSZ73:BTE73"/>
    <mergeCell ref="BTG73:BTL73"/>
    <mergeCell ref="BTN73:BTS73"/>
    <mergeCell ref="CAG73:CAL73"/>
    <mergeCell ref="CAN73:CAS73"/>
    <mergeCell ref="CAU73:CAZ73"/>
    <mergeCell ref="CBB73:CBG73"/>
    <mergeCell ref="CBI73:CBN73"/>
    <mergeCell ref="CBP73:CBU73"/>
    <mergeCell ref="BYQ73:BYV73"/>
    <mergeCell ref="BYX73:BZC73"/>
    <mergeCell ref="BZE73:BZJ73"/>
    <mergeCell ref="BZL73:BZQ73"/>
    <mergeCell ref="BZS73:BZX73"/>
    <mergeCell ref="BZZ73:CAE73"/>
    <mergeCell ref="BXA73:BXF73"/>
    <mergeCell ref="BXH73:BXM73"/>
    <mergeCell ref="BXO73:BXT73"/>
    <mergeCell ref="BXV73:BYA73"/>
    <mergeCell ref="BYC73:BYH73"/>
    <mergeCell ref="BYJ73:BYO73"/>
    <mergeCell ref="CFC73:CFH73"/>
    <mergeCell ref="CFJ73:CFO73"/>
    <mergeCell ref="CFQ73:CFV73"/>
    <mergeCell ref="CFX73:CGC73"/>
    <mergeCell ref="CGE73:CGJ73"/>
    <mergeCell ref="CGL73:CGQ73"/>
    <mergeCell ref="CDM73:CDR73"/>
    <mergeCell ref="CDT73:CDY73"/>
    <mergeCell ref="CEA73:CEF73"/>
    <mergeCell ref="CEH73:CEM73"/>
    <mergeCell ref="CEO73:CET73"/>
    <mergeCell ref="CEV73:CFA73"/>
    <mergeCell ref="CBW73:CCB73"/>
    <mergeCell ref="CCD73:CCI73"/>
    <mergeCell ref="CCK73:CCP73"/>
    <mergeCell ref="CCR73:CCW73"/>
    <mergeCell ref="CCY73:CDD73"/>
    <mergeCell ref="CDF73:CDK73"/>
    <mergeCell ref="CJY73:CKD73"/>
    <mergeCell ref="CKF73:CKK73"/>
    <mergeCell ref="CKM73:CKR73"/>
    <mergeCell ref="CKT73:CKY73"/>
    <mergeCell ref="CLA73:CLF73"/>
    <mergeCell ref="CLH73:CLM73"/>
    <mergeCell ref="CII73:CIN73"/>
    <mergeCell ref="CIP73:CIU73"/>
    <mergeCell ref="CIW73:CJB73"/>
    <mergeCell ref="CJD73:CJI73"/>
    <mergeCell ref="CJK73:CJP73"/>
    <mergeCell ref="CJR73:CJW73"/>
    <mergeCell ref="CGS73:CGX73"/>
    <mergeCell ref="CGZ73:CHE73"/>
    <mergeCell ref="CHG73:CHL73"/>
    <mergeCell ref="CHN73:CHS73"/>
    <mergeCell ref="CHU73:CHZ73"/>
    <mergeCell ref="CIB73:CIG73"/>
    <mergeCell ref="COU73:COZ73"/>
    <mergeCell ref="CPB73:CPG73"/>
    <mergeCell ref="CPI73:CPN73"/>
    <mergeCell ref="CPP73:CPU73"/>
    <mergeCell ref="CPW73:CQB73"/>
    <mergeCell ref="CQD73:CQI73"/>
    <mergeCell ref="CNE73:CNJ73"/>
    <mergeCell ref="CNL73:CNQ73"/>
    <mergeCell ref="CNS73:CNX73"/>
    <mergeCell ref="CNZ73:COE73"/>
    <mergeCell ref="COG73:COL73"/>
    <mergeCell ref="CON73:COS73"/>
    <mergeCell ref="CLO73:CLT73"/>
    <mergeCell ref="CLV73:CMA73"/>
    <mergeCell ref="CMC73:CMH73"/>
    <mergeCell ref="CMJ73:CMO73"/>
    <mergeCell ref="CMQ73:CMV73"/>
    <mergeCell ref="CMX73:CNC73"/>
    <mergeCell ref="CTQ73:CTV73"/>
    <mergeCell ref="CTX73:CUC73"/>
    <mergeCell ref="CUE73:CUJ73"/>
    <mergeCell ref="CUL73:CUQ73"/>
    <mergeCell ref="CUS73:CUX73"/>
    <mergeCell ref="CUZ73:CVE73"/>
    <mergeCell ref="CSA73:CSF73"/>
    <mergeCell ref="CSH73:CSM73"/>
    <mergeCell ref="CSO73:CST73"/>
    <mergeCell ref="CSV73:CTA73"/>
    <mergeCell ref="CTC73:CTH73"/>
    <mergeCell ref="CTJ73:CTO73"/>
    <mergeCell ref="CQK73:CQP73"/>
    <mergeCell ref="CQR73:CQW73"/>
    <mergeCell ref="CQY73:CRD73"/>
    <mergeCell ref="CRF73:CRK73"/>
    <mergeCell ref="CRM73:CRR73"/>
    <mergeCell ref="CRT73:CRY73"/>
    <mergeCell ref="CYM73:CYR73"/>
    <mergeCell ref="CYT73:CYY73"/>
    <mergeCell ref="CZA73:CZF73"/>
    <mergeCell ref="CZH73:CZM73"/>
    <mergeCell ref="CZO73:CZT73"/>
    <mergeCell ref="CZV73:DAA73"/>
    <mergeCell ref="CWW73:CXB73"/>
    <mergeCell ref="CXD73:CXI73"/>
    <mergeCell ref="CXK73:CXP73"/>
    <mergeCell ref="CXR73:CXW73"/>
    <mergeCell ref="CXY73:CYD73"/>
    <mergeCell ref="CYF73:CYK73"/>
    <mergeCell ref="CVG73:CVL73"/>
    <mergeCell ref="CVN73:CVS73"/>
    <mergeCell ref="CVU73:CVZ73"/>
    <mergeCell ref="CWB73:CWG73"/>
    <mergeCell ref="CWI73:CWN73"/>
    <mergeCell ref="CWP73:CWU73"/>
    <mergeCell ref="DDI73:DDN73"/>
    <mergeCell ref="DDP73:DDU73"/>
    <mergeCell ref="DDW73:DEB73"/>
    <mergeCell ref="DED73:DEI73"/>
    <mergeCell ref="DEK73:DEP73"/>
    <mergeCell ref="DER73:DEW73"/>
    <mergeCell ref="DBS73:DBX73"/>
    <mergeCell ref="DBZ73:DCE73"/>
    <mergeCell ref="DCG73:DCL73"/>
    <mergeCell ref="DCN73:DCS73"/>
    <mergeCell ref="DCU73:DCZ73"/>
    <mergeCell ref="DDB73:DDG73"/>
    <mergeCell ref="DAC73:DAH73"/>
    <mergeCell ref="DAJ73:DAO73"/>
    <mergeCell ref="DAQ73:DAV73"/>
    <mergeCell ref="DAX73:DBC73"/>
    <mergeCell ref="DBE73:DBJ73"/>
    <mergeCell ref="DBL73:DBQ73"/>
    <mergeCell ref="DIE73:DIJ73"/>
    <mergeCell ref="DIL73:DIQ73"/>
    <mergeCell ref="DIS73:DIX73"/>
    <mergeCell ref="DIZ73:DJE73"/>
    <mergeCell ref="DJG73:DJL73"/>
    <mergeCell ref="DJN73:DJS73"/>
    <mergeCell ref="DGO73:DGT73"/>
    <mergeCell ref="DGV73:DHA73"/>
    <mergeCell ref="DHC73:DHH73"/>
    <mergeCell ref="DHJ73:DHO73"/>
    <mergeCell ref="DHQ73:DHV73"/>
    <mergeCell ref="DHX73:DIC73"/>
    <mergeCell ref="DEY73:DFD73"/>
    <mergeCell ref="DFF73:DFK73"/>
    <mergeCell ref="DFM73:DFR73"/>
    <mergeCell ref="DFT73:DFY73"/>
    <mergeCell ref="DGA73:DGF73"/>
    <mergeCell ref="DGH73:DGM73"/>
    <mergeCell ref="DNA73:DNF73"/>
    <mergeCell ref="DNH73:DNM73"/>
    <mergeCell ref="DNO73:DNT73"/>
    <mergeCell ref="DNV73:DOA73"/>
    <mergeCell ref="DOC73:DOH73"/>
    <mergeCell ref="DOJ73:DOO73"/>
    <mergeCell ref="DLK73:DLP73"/>
    <mergeCell ref="DLR73:DLW73"/>
    <mergeCell ref="DLY73:DMD73"/>
    <mergeCell ref="DMF73:DMK73"/>
    <mergeCell ref="DMM73:DMR73"/>
    <mergeCell ref="DMT73:DMY73"/>
    <mergeCell ref="DJU73:DJZ73"/>
    <mergeCell ref="DKB73:DKG73"/>
    <mergeCell ref="DKI73:DKN73"/>
    <mergeCell ref="DKP73:DKU73"/>
    <mergeCell ref="DKW73:DLB73"/>
    <mergeCell ref="DLD73:DLI73"/>
    <mergeCell ref="DRW73:DSB73"/>
    <mergeCell ref="DSD73:DSI73"/>
    <mergeCell ref="DSK73:DSP73"/>
    <mergeCell ref="DSR73:DSW73"/>
    <mergeCell ref="DSY73:DTD73"/>
    <mergeCell ref="DTF73:DTK73"/>
    <mergeCell ref="DQG73:DQL73"/>
    <mergeCell ref="DQN73:DQS73"/>
    <mergeCell ref="DQU73:DQZ73"/>
    <mergeCell ref="DRB73:DRG73"/>
    <mergeCell ref="DRI73:DRN73"/>
    <mergeCell ref="DRP73:DRU73"/>
    <mergeCell ref="DOQ73:DOV73"/>
    <mergeCell ref="DOX73:DPC73"/>
    <mergeCell ref="DPE73:DPJ73"/>
    <mergeCell ref="DPL73:DPQ73"/>
    <mergeCell ref="DPS73:DPX73"/>
    <mergeCell ref="DPZ73:DQE73"/>
    <mergeCell ref="DWS73:DWX73"/>
    <mergeCell ref="DWZ73:DXE73"/>
    <mergeCell ref="DXG73:DXL73"/>
    <mergeCell ref="DXN73:DXS73"/>
    <mergeCell ref="DXU73:DXZ73"/>
    <mergeCell ref="DYB73:DYG73"/>
    <mergeCell ref="DVC73:DVH73"/>
    <mergeCell ref="DVJ73:DVO73"/>
    <mergeCell ref="DVQ73:DVV73"/>
    <mergeCell ref="DVX73:DWC73"/>
    <mergeCell ref="DWE73:DWJ73"/>
    <mergeCell ref="DWL73:DWQ73"/>
    <mergeCell ref="DTM73:DTR73"/>
    <mergeCell ref="DTT73:DTY73"/>
    <mergeCell ref="DUA73:DUF73"/>
    <mergeCell ref="DUH73:DUM73"/>
    <mergeCell ref="DUO73:DUT73"/>
    <mergeCell ref="DUV73:DVA73"/>
    <mergeCell ref="EBO73:EBT73"/>
    <mergeCell ref="EBV73:ECA73"/>
    <mergeCell ref="ECC73:ECH73"/>
    <mergeCell ref="ECJ73:ECO73"/>
    <mergeCell ref="ECQ73:ECV73"/>
    <mergeCell ref="ECX73:EDC73"/>
    <mergeCell ref="DZY73:EAD73"/>
    <mergeCell ref="EAF73:EAK73"/>
    <mergeCell ref="EAM73:EAR73"/>
    <mergeCell ref="EAT73:EAY73"/>
    <mergeCell ref="EBA73:EBF73"/>
    <mergeCell ref="EBH73:EBM73"/>
    <mergeCell ref="DYI73:DYN73"/>
    <mergeCell ref="DYP73:DYU73"/>
    <mergeCell ref="DYW73:DZB73"/>
    <mergeCell ref="DZD73:DZI73"/>
    <mergeCell ref="DZK73:DZP73"/>
    <mergeCell ref="DZR73:DZW73"/>
    <mergeCell ref="EGK73:EGP73"/>
    <mergeCell ref="EGR73:EGW73"/>
    <mergeCell ref="EGY73:EHD73"/>
    <mergeCell ref="EHF73:EHK73"/>
    <mergeCell ref="EHM73:EHR73"/>
    <mergeCell ref="EHT73:EHY73"/>
    <mergeCell ref="EEU73:EEZ73"/>
    <mergeCell ref="EFB73:EFG73"/>
    <mergeCell ref="EFI73:EFN73"/>
    <mergeCell ref="EFP73:EFU73"/>
    <mergeCell ref="EFW73:EGB73"/>
    <mergeCell ref="EGD73:EGI73"/>
    <mergeCell ref="EDE73:EDJ73"/>
    <mergeCell ref="EDL73:EDQ73"/>
    <mergeCell ref="EDS73:EDX73"/>
    <mergeCell ref="EDZ73:EEE73"/>
    <mergeCell ref="EEG73:EEL73"/>
    <mergeCell ref="EEN73:EES73"/>
    <mergeCell ref="ELG73:ELL73"/>
    <mergeCell ref="ELN73:ELS73"/>
    <mergeCell ref="ELU73:ELZ73"/>
    <mergeCell ref="EMB73:EMG73"/>
    <mergeCell ref="EMI73:EMN73"/>
    <mergeCell ref="EMP73:EMU73"/>
    <mergeCell ref="EJQ73:EJV73"/>
    <mergeCell ref="EJX73:EKC73"/>
    <mergeCell ref="EKE73:EKJ73"/>
    <mergeCell ref="EKL73:EKQ73"/>
    <mergeCell ref="EKS73:EKX73"/>
    <mergeCell ref="EKZ73:ELE73"/>
    <mergeCell ref="EIA73:EIF73"/>
    <mergeCell ref="EIH73:EIM73"/>
    <mergeCell ref="EIO73:EIT73"/>
    <mergeCell ref="EIV73:EJA73"/>
    <mergeCell ref="EJC73:EJH73"/>
    <mergeCell ref="EJJ73:EJO73"/>
    <mergeCell ref="EQC73:EQH73"/>
    <mergeCell ref="EQJ73:EQO73"/>
    <mergeCell ref="EQQ73:EQV73"/>
    <mergeCell ref="EQX73:ERC73"/>
    <mergeCell ref="ERE73:ERJ73"/>
    <mergeCell ref="ERL73:ERQ73"/>
    <mergeCell ref="EOM73:EOR73"/>
    <mergeCell ref="EOT73:EOY73"/>
    <mergeCell ref="EPA73:EPF73"/>
    <mergeCell ref="EPH73:EPM73"/>
    <mergeCell ref="EPO73:EPT73"/>
    <mergeCell ref="EPV73:EQA73"/>
    <mergeCell ref="EMW73:ENB73"/>
    <mergeCell ref="END73:ENI73"/>
    <mergeCell ref="ENK73:ENP73"/>
    <mergeCell ref="ENR73:ENW73"/>
    <mergeCell ref="ENY73:EOD73"/>
    <mergeCell ref="EOF73:EOK73"/>
    <mergeCell ref="EUY73:EVD73"/>
    <mergeCell ref="EVF73:EVK73"/>
    <mergeCell ref="EVM73:EVR73"/>
    <mergeCell ref="EVT73:EVY73"/>
    <mergeCell ref="EWA73:EWF73"/>
    <mergeCell ref="EWH73:EWM73"/>
    <mergeCell ref="ETI73:ETN73"/>
    <mergeCell ref="ETP73:ETU73"/>
    <mergeCell ref="ETW73:EUB73"/>
    <mergeCell ref="EUD73:EUI73"/>
    <mergeCell ref="EUK73:EUP73"/>
    <mergeCell ref="EUR73:EUW73"/>
    <mergeCell ref="ERS73:ERX73"/>
    <mergeCell ref="ERZ73:ESE73"/>
    <mergeCell ref="ESG73:ESL73"/>
    <mergeCell ref="ESN73:ESS73"/>
    <mergeCell ref="ESU73:ESZ73"/>
    <mergeCell ref="ETB73:ETG73"/>
    <mergeCell ref="EZU73:EZZ73"/>
    <mergeCell ref="FAB73:FAG73"/>
    <mergeCell ref="FAI73:FAN73"/>
    <mergeCell ref="FAP73:FAU73"/>
    <mergeCell ref="FAW73:FBB73"/>
    <mergeCell ref="FBD73:FBI73"/>
    <mergeCell ref="EYE73:EYJ73"/>
    <mergeCell ref="EYL73:EYQ73"/>
    <mergeCell ref="EYS73:EYX73"/>
    <mergeCell ref="EYZ73:EZE73"/>
    <mergeCell ref="EZG73:EZL73"/>
    <mergeCell ref="EZN73:EZS73"/>
    <mergeCell ref="EWO73:EWT73"/>
    <mergeCell ref="EWV73:EXA73"/>
    <mergeCell ref="EXC73:EXH73"/>
    <mergeCell ref="EXJ73:EXO73"/>
    <mergeCell ref="EXQ73:EXV73"/>
    <mergeCell ref="EXX73:EYC73"/>
    <mergeCell ref="FEQ73:FEV73"/>
    <mergeCell ref="FEX73:FFC73"/>
    <mergeCell ref="FFE73:FFJ73"/>
    <mergeCell ref="FFL73:FFQ73"/>
    <mergeCell ref="FFS73:FFX73"/>
    <mergeCell ref="FFZ73:FGE73"/>
    <mergeCell ref="FDA73:FDF73"/>
    <mergeCell ref="FDH73:FDM73"/>
    <mergeCell ref="FDO73:FDT73"/>
    <mergeCell ref="FDV73:FEA73"/>
    <mergeCell ref="FEC73:FEH73"/>
    <mergeCell ref="FEJ73:FEO73"/>
    <mergeCell ref="FBK73:FBP73"/>
    <mergeCell ref="FBR73:FBW73"/>
    <mergeCell ref="FBY73:FCD73"/>
    <mergeCell ref="FCF73:FCK73"/>
    <mergeCell ref="FCM73:FCR73"/>
    <mergeCell ref="FCT73:FCY73"/>
    <mergeCell ref="FJM73:FJR73"/>
    <mergeCell ref="FJT73:FJY73"/>
    <mergeCell ref="FKA73:FKF73"/>
    <mergeCell ref="FKH73:FKM73"/>
    <mergeCell ref="FKO73:FKT73"/>
    <mergeCell ref="FKV73:FLA73"/>
    <mergeCell ref="FHW73:FIB73"/>
    <mergeCell ref="FID73:FII73"/>
    <mergeCell ref="FIK73:FIP73"/>
    <mergeCell ref="FIR73:FIW73"/>
    <mergeCell ref="FIY73:FJD73"/>
    <mergeCell ref="FJF73:FJK73"/>
    <mergeCell ref="FGG73:FGL73"/>
    <mergeCell ref="FGN73:FGS73"/>
    <mergeCell ref="FGU73:FGZ73"/>
    <mergeCell ref="FHB73:FHG73"/>
    <mergeCell ref="FHI73:FHN73"/>
    <mergeCell ref="FHP73:FHU73"/>
    <mergeCell ref="FOI73:FON73"/>
    <mergeCell ref="FOP73:FOU73"/>
    <mergeCell ref="FOW73:FPB73"/>
    <mergeCell ref="FPD73:FPI73"/>
    <mergeCell ref="FPK73:FPP73"/>
    <mergeCell ref="FPR73:FPW73"/>
    <mergeCell ref="FMS73:FMX73"/>
    <mergeCell ref="FMZ73:FNE73"/>
    <mergeCell ref="FNG73:FNL73"/>
    <mergeCell ref="FNN73:FNS73"/>
    <mergeCell ref="FNU73:FNZ73"/>
    <mergeCell ref="FOB73:FOG73"/>
    <mergeCell ref="FLC73:FLH73"/>
    <mergeCell ref="FLJ73:FLO73"/>
    <mergeCell ref="FLQ73:FLV73"/>
    <mergeCell ref="FLX73:FMC73"/>
    <mergeCell ref="FME73:FMJ73"/>
    <mergeCell ref="FML73:FMQ73"/>
    <mergeCell ref="FTE73:FTJ73"/>
    <mergeCell ref="FTL73:FTQ73"/>
    <mergeCell ref="FTS73:FTX73"/>
    <mergeCell ref="FTZ73:FUE73"/>
    <mergeCell ref="FUG73:FUL73"/>
    <mergeCell ref="FUN73:FUS73"/>
    <mergeCell ref="FRO73:FRT73"/>
    <mergeCell ref="FRV73:FSA73"/>
    <mergeCell ref="FSC73:FSH73"/>
    <mergeCell ref="FSJ73:FSO73"/>
    <mergeCell ref="FSQ73:FSV73"/>
    <mergeCell ref="FSX73:FTC73"/>
    <mergeCell ref="FPY73:FQD73"/>
    <mergeCell ref="FQF73:FQK73"/>
    <mergeCell ref="FQM73:FQR73"/>
    <mergeCell ref="FQT73:FQY73"/>
    <mergeCell ref="FRA73:FRF73"/>
    <mergeCell ref="FRH73:FRM73"/>
    <mergeCell ref="FYA73:FYF73"/>
    <mergeCell ref="FYH73:FYM73"/>
    <mergeCell ref="FYO73:FYT73"/>
    <mergeCell ref="FYV73:FZA73"/>
    <mergeCell ref="FZC73:FZH73"/>
    <mergeCell ref="FZJ73:FZO73"/>
    <mergeCell ref="FWK73:FWP73"/>
    <mergeCell ref="FWR73:FWW73"/>
    <mergeCell ref="FWY73:FXD73"/>
    <mergeCell ref="FXF73:FXK73"/>
    <mergeCell ref="FXM73:FXR73"/>
    <mergeCell ref="FXT73:FXY73"/>
    <mergeCell ref="FUU73:FUZ73"/>
    <mergeCell ref="FVB73:FVG73"/>
    <mergeCell ref="FVI73:FVN73"/>
    <mergeCell ref="FVP73:FVU73"/>
    <mergeCell ref="FVW73:FWB73"/>
    <mergeCell ref="FWD73:FWI73"/>
    <mergeCell ref="GCW73:GDB73"/>
    <mergeCell ref="GDD73:GDI73"/>
    <mergeCell ref="GDK73:GDP73"/>
    <mergeCell ref="GDR73:GDW73"/>
    <mergeCell ref="GDY73:GED73"/>
    <mergeCell ref="GEF73:GEK73"/>
    <mergeCell ref="GBG73:GBL73"/>
    <mergeCell ref="GBN73:GBS73"/>
    <mergeCell ref="GBU73:GBZ73"/>
    <mergeCell ref="GCB73:GCG73"/>
    <mergeCell ref="GCI73:GCN73"/>
    <mergeCell ref="GCP73:GCU73"/>
    <mergeCell ref="FZQ73:FZV73"/>
    <mergeCell ref="FZX73:GAC73"/>
    <mergeCell ref="GAE73:GAJ73"/>
    <mergeCell ref="GAL73:GAQ73"/>
    <mergeCell ref="GAS73:GAX73"/>
    <mergeCell ref="GAZ73:GBE73"/>
    <mergeCell ref="GHS73:GHX73"/>
    <mergeCell ref="GHZ73:GIE73"/>
    <mergeCell ref="GIG73:GIL73"/>
    <mergeCell ref="GIN73:GIS73"/>
    <mergeCell ref="GIU73:GIZ73"/>
    <mergeCell ref="GJB73:GJG73"/>
    <mergeCell ref="GGC73:GGH73"/>
    <mergeCell ref="GGJ73:GGO73"/>
    <mergeCell ref="GGQ73:GGV73"/>
    <mergeCell ref="GGX73:GHC73"/>
    <mergeCell ref="GHE73:GHJ73"/>
    <mergeCell ref="GHL73:GHQ73"/>
    <mergeCell ref="GEM73:GER73"/>
    <mergeCell ref="GET73:GEY73"/>
    <mergeCell ref="GFA73:GFF73"/>
    <mergeCell ref="GFH73:GFM73"/>
    <mergeCell ref="GFO73:GFT73"/>
    <mergeCell ref="GFV73:GGA73"/>
    <mergeCell ref="GMO73:GMT73"/>
    <mergeCell ref="GMV73:GNA73"/>
    <mergeCell ref="GNC73:GNH73"/>
    <mergeCell ref="GNJ73:GNO73"/>
    <mergeCell ref="GNQ73:GNV73"/>
    <mergeCell ref="GNX73:GOC73"/>
    <mergeCell ref="GKY73:GLD73"/>
    <mergeCell ref="GLF73:GLK73"/>
    <mergeCell ref="GLM73:GLR73"/>
    <mergeCell ref="GLT73:GLY73"/>
    <mergeCell ref="GMA73:GMF73"/>
    <mergeCell ref="GMH73:GMM73"/>
    <mergeCell ref="GJI73:GJN73"/>
    <mergeCell ref="GJP73:GJU73"/>
    <mergeCell ref="GJW73:GKB73"/>
    <mergeCell ref="GKD73:GKI73"/>
    <mergeCell ref="GKK73:GKP73"/>
    <mergeCell ref="GKR73:GKW73"/>
    <mergeCell ref="GRK73:GRP73"/>
    <mergeCell ref="GRR73:GRW73"/>
    <mergeCell ref="GRY73:GSD73"/>
    <mergeCell ref="GSF73:GSK73"/>
    <mergeCell ref="GSM73:GSR73"/>
    <mergeCell ref="GST73:GSY73"/>
    <mergeCell ref="GPU73:GPZ73"/>
    <mergeCell ref="GQB73:GQG73"/>
    <mergeCell ref="GQI73:GQN73"/>
    <mergeCell ref="GQP73:GQU73"/>
    <mergeCell ref="GQW73:GRB73"/>
    <mergeCell ref="GRD73:GRI73"/>
    <mergeCell ref="GOE73:GOJ73"/>
    <mergeCell ref="GOL73:GOQ73"/>
    <mergeCell ref="GOS73:GOX73"/>
    <mergeCell ref="GOZ73:GPE73"/>
    <mergeCell ref="GPG73:GPL73"/>
    <mergeCell ref="GPN73:GPS73"/>
    <mergeCell ref="GWG73:GWL73"/>
    <mergeCell ref="GWN73:GWS73"/>
    <mergeCell ref="GWU73:GWZ73"/>
    <mergeCell ref="GXB73:GXG73"/>
    <mergeCell ref="GXI73:GXN73"/>
    <mergeCell ref="GXP73:GXU73"/>
    <mergeCell ref="GUQ73:GUV73"/>
    <mergeCell ref="GUX73:GVC73"/>
    <mergeCell ref="GVE73:GVJ73"/>
    <mergeCell ref="GVL73:GVQ73"/>
    <mergeCell ref="GVS73:GVX73"/>
    <mergeCell ref="GVZ73:GWE73"/>
    <mergeCell ref="GTA73:GTF73"/>
    <mergeCell ref="GTH73:GTM73"/>
    <mergeCell ref="GTO73:GTT73"/>
    <mergeCell ref="GTV73:GUA73"/>
    <mergeCell ref="GUC73:GUH73"/>
    <mergeCell ref="GUJ73:GUO73"/>
    <mergeCell ref="HBC73:HBH73"/>
    <mergeCell ref="HBJ73:HBO73"/>
    <mergeCell ref="HBQ73:HBV73"/>
    <mergeCell ref="HBX73:HCC73"/>
    <mergeCell ref="HCE73:HCJ73"/>
    <mergeCell ref="HCL73:HCQ73"/>
    <mergeCell ref="GZM73:GZR73"/>
    <mergeCell ref="GZT73:GZY73"/>
    <mergeCell ref="HAA73:HAF73"/>
    <mergeCell ref="HAH73:HAM73"/>
    <mergeCell ref="HAO73:HAT73"/>
    <mergeCell ref="HAV73:HBA73"/>
    <mergeCell ref="GXW73:GYB73"/>
    <mergeCell ref="GYD73:GYI73"/>
    <mergeCell ref="GYK73:GYP73"/>
    <mergeCell ref="GYR73:GYW73"/>
    <mergeCell ref="GYY73:GZD73"/>
    <mergeCell ref="GZF73:GZK73"/>
    <mergeCell ref="HFY73:HGD73"/>
    <mergeCell ref="HGF73:HGK73"/>
    <mergeCell ref="HGM73:HGR73"/>
    <mergeCell ref="HGT73:HGY73"/>
    <mergeCell ref="HHA73:HHF73"/>
    <mergeCell ref="HHH73:HHM73"/>
    <mergeCell ref="HEI73:HEN73"/>
    <mergeCell ref="HEP73:HEU73"/>
    <mergeCell ref="HEW73:HFB73"/>
    <mergeCell ref="HFD73:HFI73"/>
    <mergeCell ref="HFK73:HFP73"/>
    <mergeCell ref="HFR73:HFW73"/>
    <mergeCell ref="HCS73:HCX73"/>
    <mergeCell ref="HCZ73:HDE73"/>
    <mergeCell ref="HDG73:HDL73"/>
    <mergeCell ref="HDN73:HDS73"/>
    <mergeCell ref="HDU73:HDZ73"/>
    <mergeCell ref="HEB73:HEG73"/>
    <mergeCell ref="HKU73:HKZ73"/>
    <mergeCell ref="HLB73:HLG73"/>
    <mergeCell ref="HLI73:HLN73"/>
    <mergeCell ref="HLP73:HLU73"/>
    <mergeCell ref="HLW73:HMB73"/>
    <mergeCell ref="HMD73:HMI73"/>
    <mergeCell ref="HJE73:HJJ73"/>
    <mergeCell ref="HJL73:HJQ73"/>
    <mergeCell ref="HJS73:HJX73"/>
    <mergeCell ref="HJZ73:HKE73"/>
    <mergeCell ref="HKG73:HKL73"/>
    <mergeCell ref="HKN73:HKS73"/>
    <mergeCell ref="HHO73:HHT73"/>
    <mergeCell ref="HHV73:HIA73"/>
    <mergeCell ref="HIC73:HIH73"/>
    <mergeCell ref="HIJ73:HIO73"/>
    <mergeCell ref="HIQ73:HIV73"/>
    <mergeCell ref="HIX73:HJC73"/>
    <mergeCell ref="HPQ73:HPV73"/>
    <mergeCell ref="HPX73:HQC73"/>
    <mergeCell ref="HQE73:HQJ73"/>
    <mergeCell ref="HQL73:HQQ73"/>
    <mergeCell ref="HQS73:HQX73"/>
    <mergeCell ref="HQZ73:HRE73"/>
    <mergeCell ref="HOA73:HOF73"/>
    <mergeCell ref="HOH73:HOM73"/>
    <mergeCell ref="HOO73:HOT73"/>
    <mergeCell ref="HOV73:HPA73"/>
    <mergeCell ref="HPC73:HPH73"/>
    <mergeCell ref="HPJ73:HPO73"/>
    <mergeCell ref="HMK73:HMP73"/>
    <mergeCell ref="HMR73:HMW73"/>
    <mergeCell ref="HMY73:HND73"/>
    <mergeCell ref="HNF73:HNK73"/>
    <mergeCell ref="HNM73:HNR73"/>
    <mergeCell ref="HNT73:HNY73"/>
    <mergeCell ref="HUM73:HUR73"/>
    <mergeCell ref="HUT73:HUY73"/>
    <mergeCell ref="HVA73:HVF73"/>
    <mergeCell ref="HVH73:HVM73"/>
    <mergeCell ref="HVO73:HVT73"/>
    <mergeCell ref="HVV73:HWA73"/>
    <mergeCell ref="HSW73:HTB73"/>
    <mergeCell ref="HTD73:HTI73"/>
    <mergeCell ref="HTK73:HTP73"/>
    <mergeCell ref="HTR73:HTW73"/>
    <mergeCell ref="HTY73:HUD73"/>
    <mergeCell ref="HUF73:HUK73"/>
    <mergeCell ref="HRG73:HRL73"/>
    <mergeCell ref="HRN73:HRS73"/>
    <mergeCell ref="HRU73:HRZ73"/>
    <mergeCell ref="HSB73:HSG73"/>
    <mergeCell ref="HSI73:HSN73"/>
    <mergeCell ref="HSP73:HSU73"/>
    <mergeCell ref="HZI73:HZN73"/>
    <mergeCell ref="HZP73:HZU73"/>
    <mergeCell ref="HZW73:IAB73"/>
    <mergeCell ref="IAD73:IAI73"/>
    <mergeCell ref="IAK73:IAP73"/>
    <mergeCell ref="IAR73:IAW73"/>
    <mergeCell ref="HXS73:HXX73"/>
    <mergeCell ref="HXZ73:HYE73"/>
    <mergeCell ref="HYG73:HYL73"/>
    <mergeCell ref="HYN73:HYS73"/>
    <mergeCell ref="HYU73:HYZ73"/>
    <mergeCell ref="HZB73:HZG73"/>
    <mergeCell ref="HWC73:HWH73"/>
    <mergeCell ref="HWJ73:HWO73"/>
    <mergeCell ref="HWQ73:HWV73"/>
    <mergeCell ref="HWX73:HXC73"/>
    <mergeCell ref="HXE73:HXJ73"/>
    <mergeCell ref="HXL73:HXQ73"/>
    <mergeCell ref="IEE73:IEJ73"/>
    <mergeCell ref="IEL73:IEQ73"/>
    <mergeCell ref="IES73:IEX73"/>
    <mergeCell ref="IEZ73:IFE73"/>
    <mergeCell ref="IFG73:IFL73"/>
    <mergeCell ref="IFN73:IFS73"/>
    <mergeCell ref="ICO73:ICT73"/>
    <mergeCell ref="ICV73:IDA73"/>
    <mergeCell ref="IDC73:IDH73"/>
    <mergeCell ref="IDJ73:IDO73"/>
    <mergeCell ref="IDQ73:IDV73"/>
    <mergeCell ref="IDX73:IEC73"/>
    <mergeCell ref="IAY73:IBD73"/>
    <mergeCell ref="IBF73:IBK73"/>
    <mergeCell ref="IBM73:IBR73"/>
    <mergeCell ref="IBT73:IBY73"/>
    <mergeCell ref="ICA73:ICF73"/>
    <mergeCell ref="ICH73:ICM73"/>
    <mergeCell ref="IJA73:IJF73"/>
    <mergeCell ref="IJH73:IJM73"/>
    <mergeCell ref="IJO73:IJT73"/>
    <mergeCell ref="IJV73:IKA73"/>
    <mergeCell ref="IKC73:IKH73"/>
    <mergeCell ref="IKJ73:IKO73"/>
    <mergeCell ref="IHK73:IHP73"/>
    <mergeCell ref="IHR73:IHW73"/>
    <mergeCell ref="IHY73:IID73"/>
    <mergeCell ref="IIF73:IIK73"/>
    <mergeCell ref="IIM73:IIR73"/>
    <mergeCell ref="IIT73:IIY73"/>
    <mergeCell ref="IFU73:IFZ73"/>
    <mergeCell ref="IGB73:IGG73"/>
    <mergeCell ref="IGI73:IGN73"/>
    <mergeCell ref="IGP73:IGU73"/>
    <mergeCell ref="IGW73:IHB73"/>
    <mergeCell ref="IHD73:IHI73"/>
    <mergeCell ref="INW73:IOB73"/>
    <mergeCell ref="IOD73:IOI73"/>
    <mergeCell ref="IOK73:IOP73"/>
    <mergeCell ref="IOR73:IOW73"/>
    <mergeCell ref="IOY73:IPD73"/>
    <mergeCell ref="IPF73:IPK73"/>
    <mergeCell ref="IMG73:IML73"/>
    <mergeCell ref="IMN73:IMS73"/>
    <mergeCell ref="IMU73:IMZ73"/>
    <mergeCell ref="INB73:ING73"/>
    <mergeCell ref="INI73:INN73"/>
    <mergeCell ref="INP73:INU73"/>
    <mergeCell ref="IKQ73:IKV73"/>
    <mergeCell ref="IKX73:ILC73"/>
    <mergeCell ref="ILE73:ILJ73"/>
    <mergeCell ref="ILL73:ILQ73"/>
    <mergeCell ref="ILS73:ILX73"/>
    <mergeCell ref="ILZ73:IME73"/>
    <mergeCell ref="ISS73:ISX73"/>
    <mergeCell ref="ISZ73:ITE73"/>
    <mergeCell ref="ITG73:ITL73"/>
    <mergeCell ref="ITN73:ITS73"/>
    <mergeCell ref="ITU73:ITZ73"/>
    <mergeCell ref="IUB73:IUG73"/>
    <mergeCell ref="IRC73:IRH73"/>
    <mergeCell ref="IRJ73:IRO73"/>
    <mergeCell ref="IRQ73:IRV73"/>
    <mergeCell ref="IRX73:ISC73"/>
    <mergeCell ref="ISE73:ISJ73"/>
    <mergeCell ref="ISL73:ISQ73"/>
    <mergeCell ref="IPM73:IPR73"/>
    <mergeCell ref="IPT73:IPY73"/>
    <mergeCell ref="IQA73:IQF73"/>
    <mergeCell ref="IQH73:IQM73"/>
    <mergeCell ref="IQO73:IQT73"/>
    <mergeCell ref="IQV73:IRA73"/>
    <mergeCell ref="IXO73:IXT73"/>
    <mergeCell ref="IXV73:IYA73"/>
    <mergeCell ref="IYC73:IYH73"/>
    <mergeCell ref="IYJ73:IYO73"/>
    <mergeCell ref="IYQ73:IYV73"/>
    <mergeCell ref="IYX73:IZC73"/>
    <mergeCell ref="IVY73:IWD73"/>
    <mergeCell ref="IWF73:IWK73"/>
    <mergeCell ref="IWM73:IWR73"/>
    <mergeCell ref="IWT73:IWY73"/>
    <mergeCell ref="IXA73:IXF73"/>
    <mergeCell ref="IXH73:IXM73"/>
    <mergeCell ref="IUI73:IUN73"/>
    <mergeCell ref="IUP73:IUU73"/>
    <mergeCell ref="IUW73:IVB73"/>
    <mergeCell ref="IVD73:IVI73"/>
    <mergeCell ref="IVK73:IVP73"/>
    <mergeCell ref="IVR73:IVW73"/>
    <mergeCell ref="JCK73:JCP73"/>
    <mergeCell ref="JCR73:JCW73"/>
    <mergeCell ref="JCY73:JDD73"/>
    <mergeCell ref="JDF73:JDK73"/>
    <mergeCell ref="JDM73:JDR73"/>
    <mergeCell ref="JDT73:JDY73"/>
    <mergeCell ref="JAU73:JAZ73"/>
    <mergeCell ref="JBB73:JBG73"/>
    <mergeCell ref="JBI73:JBN73"/>
    <mergeCell ref="JBP73:JBU73"/>
    <mergeCell ref="JBW73:JCB73"/>
    <mergeCell ref="JCD73:JCI73"/>
    <mergeCell ref="IZE73:IZJ73"/>
    <mergeCell ref="IZL73:IZQ73"/>
    <mergeCell ref="IZS73:IZX73"/>
    <mergeCell ref="IZZ73:JAE73"/>
    <mergeCell ref="JAG73:JAL73"/>
    <mergeCell ref="JAN73:JAS73"/>
    <mergeCell ref="JHG73:JHL73"/>
    <mergeCell ref="JHN73:JHS73"/>
    <mergeCell ref="JHU73:JHZ73"/>
    <mergeCell ref="JIB73:JIG73"/>
    <mergeCell ref="JII73:JIN73"/>
    <mergeCell ref="JIP73:JIU73"/>
    <mergeCell ref="JFQ73:JFV73"/>
    <mergeCell ref="JFX73:JGC73"/>
    <mergeCell ref="JGE73:JGJ73"/>
    <mergeCell ref="JGL73:JGQ73"/>
    <mergeCell ref="JGS73:JGX73"/>
    <mergeCell ref="JGZ73:JHE73"/>
    <mergeCell ref="JEA73:JEF73"/>
    <mergeCell ref="JEH73:JEM73"/>
    <mergeCell ref="JEO73:JET73"/>
    <mergeCell ref="JEV73:JFA73"/>
    <mergeCell ref="JFC73:JFH73"/>
    <mergeCell ref="JFJ73:JFO73"/>
    <mergeCell ref="JMC73:JMH73"/>
    <mergeCell ref="JMJ73:JMO73"/>
    <mergeCell ref="JMQ73:JMV73"/>
    <mergeCell ref="JMX73:JNC73"/>
    <mergeCell ref="JNE73:JNJ73"/>
    <mergeCell ref="JNL73:JNQ73"/>
    <mergeCell ref="JKM73:JKR73"/>
    <mergeCell ref="JKT73:JKY73"/>
    <mergeCell ref="JLA73:JLF73"/>
    <mergeCell ref="JLH73:JLM73"/>
    <mergeCell ref="JLO73:JLT73"/>
    <mergeCell ref="JLV73:JMA73"/>
    <mergeCell ref="JIW73:JJB73"/>
    <mergeCell ref="JJD73:JJI73"/>
    <mergeCell ref="JJK73:JJP73"/>
    <mergeCell ref="JJR73:JJW73"/>
    <mergeCell ref="JJY73:JKD73"/>
    <mergeCell ref="JKF73:JKK73"/>
    <mergeCell ref="JQY73:JRD73"/>
    <mergeCell ref="JRF73:JRK73"/>
    <mergeCell ref="JRM73:JRR73"/>
    <mergeCell ref="JRT73:JRY73"/>
    <mergeCell ref="JSA73:JSF73"/>
    <mergeCell ref="JSH73:JSM73"/>
    <mergeCell ref="JPI73:JPN73"/>
    <mergeCell ref="JPP73:JPU73"/>
    <mergeCell ref="JPW73:JQB73"/>
    <mergeCell ref="JQD73:JQI73"/>
    <mergeCell ref="JQK73:JQP73"/>
    <mergeCell ref="JQR73:JQW73"/>
    <mergeCell ref="JNS73:JNX73"/>
    <mergeCell ref="JNZ73:JOE73"/>
    <mergeCell ref="JOG73:JOL73"/>
    <mergeCell ref="JON73:JOS73"/>
    <mergeCell ref="JOU73:JOZ73"/>
    <mergeCell ref="JPB73:JPG73"/>
    <mergeCell ref="JVU73:JVZ73"/>
    <mergeCell ref="JWB73:JWG73"/>
    <mergeCell ref="JWI73:JWN73"/>
    <mergeCell ref="JWP73:JWU73"/>
    <mergeCell ref="JWW73:JXB73"/>
    <mergeCell ref="JXD73:JXI73"/>
    <mergeCell ref="JUE73:JUJ73"/>
    <mergeCell ref="JUL73:JUQ73"/>
    <mergeCell ref="JUS73:JUX73"/>
    <mergeCell ref="JUZ73:JVE73"/>
    <mergeCell ref="JVG73:JVL73"/>
    <mergeCell ref="JVN73:JVS73"/>
    <mergeCell ref="JSO73:JST73"/>
    <mergeCell ref="JSV73:JTA73"/>
    <mergeCell ref="JTC73:JTH73"/>
    <mergeCell ref="JTJ73:JTO73"/>
    <mergeCell ref="JTQ73:JTV73"/>
    <mergeCell ref="JTX73:JUC73"/>
    <mergeCell ref="KAQ73:KAV73"/>
    <mergeCell ref="KAX73:KBC73"/>
    <mergeCell ref="KBE73:KBJ73"/>
    <mergeCell ref="KBL73:KBQ73"/>
    <mergeCell ref="KBS73:KBX73"/>
    <mergeCell ref="KBZ73:KCE73"/>
    <mergeCell ref="JZA73:JZF73"/>
    <mergeCell ref="JZH73:JZM73"/>
    <mergeCell ref="JZO73:JZT73"/>
    <mergeCell ref="JZV73:KAA73"/>
    <mergeCell ref="KAC73:KAH73"/>
    <mergeCell ref="KAJ73:KAO73"/>
    <mergeCell ref="JXK73:JXP73"/>
    <mergeCell ref="JXR73:JXW73"/>
    <mergeCell ref="JXY73:JYD73"/>
    <mergeCell ref="JYF73:JYK73"/>
    <mergeCell ref="JYM73:JYR73"/>
    <mergeCell ref="JYT73:JYY73"/>
    <mergeCell ref="KFM73:KFR73"/>
    <mergeCell ref="KFT73:KFY73"/>
    <mergeCell ref="KGA73:KGF73"/>
    <mergeCell ref="KGH73:KGM73"/>
    <mergeCell ref="KGO73:KGT73"/>
    <mergeCell ref="KGV73:KHA73"/>
    <mergeCell ref="KDW73:KEB73"/>
    <mergeCell ref="KED73:KEI73"/>
    <mergeCell ref="KEK73:KEP73"/>
    <mergeCell ref="KER73:KEW73"/>
    <mergeCell ref="KEY73:KFD73"/>
    <mergeCell ref="KFF73:KFK73"/>
    <mergeCell ref="KCG73:KCL73"/>
    <mergeCell ref="KCN73:KCS73"/>
    <mergeCell ref="KCU73:KCZ73"/>
    <mergeCell ref="KDB73:KDG73"/>
    <mergeCell ref="KDI73:KDN73"/>
    <mergeCell ref="KDP73:KDU73"/>
    <mergeCell ref="KKI73:KKN73"/>
    <mergeCell ref="KKP73:KKU73"/>
    <mergeCell ref="KKW73:KLB73"/>
    <mergeCell ref="KLD73:KLI73"/>
    <mergeCell ref="KLK73:KLP73"/>
    <mergeCell ref="KLR73:KLW73"/>
    <mergeCell ref="KIS73:KIX73"/>
    <mergeCell ref="KIZ73:KJE73"/>
    <mergeCell ref="KJG73:KJL73"/>
    <mergeCell ref="KJN73:KJS73"/>
    <mergeCell ref="KJU73:KJZ73"/>
    <mergeCell ref="KKB73:KKG73"/>
    <mergeCell ref="KHC73:KHH73"/>
    <mergeCell ref="KHJ73:KHO73"/>
    <mergeCell ref="KHQ73:KHV73"/>
    <mergeCell ref="KHX73:KIC73"/>
    <mergeCell ref="KIE73:KIJ73"/>
    <mergeCell ref="KIL73:KIQ73"/>
    <mergeCell ref="KPE73:KPJ73"/>
    <mergeCell ref="KPL73:KPQ73"/>
    <mergeCell ref="KPS73:KPX73"/>
    <mergeCell ref="KPZ73:KQE73"/>
    <mergeCell ref="KQG73:KQL73"/>
    <mergeCell ref="KQN73:KQS73"/>
    <mergeCell ref="KNO73:KNT73"/>
    <mergeCell ref="KNV73:KOA73"/>
    <mergeCell ref="KOC73:KOH73"/>
    <mergeCell ref="KOJ73:KOO73"/>
    <mergeCell ref="KOQ73:KOV73"/>
    <mergeCell ref="KOX73:KPC73"/>
    <mergeCell ref="KLY73:KMD73"/>
    <mergeCell ref="KMF73:KMK73"/>
    <mergeCell ref="KMM73:KMR73"/>
    <mergeCell ref="KMT73:KMY73"/>
    <mergeCell ref="KNA73:KNF73"/>
    <mergeCell ref="KNH73:KNM73"/>
    <mergeCell ref="KUA73:KUF73"/>
    <mergeCell ref="KUH73:KUM73"/>
    <mergeCell ref="KUO73:KUT73"/>
    <mergeCell ref="KUV73:KVA73"/>
    <mergeCell ref="KVC73:KVH73"/>
    <mergeCell ref="KVJ73:KVO73"/>
    <mergeCell ref="KSK73:KSP73"/>
    <mergeCell ref="KSR73:KSW73"/>
    <mergeCell ref="KSY73:KTD73"/>
    <mergeCell ref="KTF73:KTK73"/>
    <mergeCell ref="KTM73:KTR73"/>
    <mergeCell ref="KTT73:KTY73"/>
    <mergeCell ref="KQU73:KQZ73"/>
    <mergeCell ref="KRB73:KRG73"/>
    <mergeCell ref="KRI73:KRN73"/>
    <mergeCell ref="KRP73:KRU73"/>
    <mergeCell ref="KRW73:KSB73"/>
    <mergeCell ref="KSD73:KSI73"/>
    <mergeCell ref="KYW73:KZB73"/>
    <mergeCell ref="KZD73:KZI73"/>
    <mergeCell ref="KZK73:KZP73"/>
    <mergeCell ref="KZR73:KZW73"/>
    <mergeCell ref="KZY73:LAD73"/>
    <mergeCell ref="LAF73:LAK73"/>
    <mergeCell ref="KXG73:KXL73"/>
    <mergeCell ref="KXN73:KXS73"/>
    <mergeCell ref="KXU73:KXZ73"/>
    <mergeCell ref="KYB73:KYG73"/>
    <mergeCell ref="KYI73:KYN73"/>
    <mergeCell ref="KYP73:KYU73"/>
    <mergeCell ref="KVQ73:KVV73"/>
    <mergeCell ref="KVX73:KWC73"/>
    <mergeCell ref="KWE73:KWJ73"/>
    <mergeCell ref="KWL73:KWQ73"/>
    <mergeCell ref="KWS73:KWX73"/>
    <mergeCell ref="KWZ73:KXE73"/>
    <mergeCell ref="LDS73:LDX73"/>
    <mergeCell ref="LDZ73:LEE73"/>
    <mergeCell ref="LEG73:LEL73"/>
    <mergeCell ref="LEN73:LES73"/>
    <mergeCell ref="LEU73:LEZ73"/>
    <mergeCell ref="LFB73:LFG73"/>
    <mergeCell ref="LCC73:LCH73"/>
    <mergeCell ref="LCJ73:LCO73"/>
    <mergeCell ref="LCQ73:LCV73"/>
    <mergeCell ref="LCX73:LDC73"/>
    <mergeCell ref="LDE73:LDJ73"/>
    <mergeCell ref="LDL73:LDQ73"/>
    <mergeCell ref="LAM73:LAR73"/>
    <mergeCell ref="LAT73:LAY73"/>
    <mergeCell ref="LBA73:LBF73"/>
    <mergeCell ref="LBH73:LBM73"/>
    <mergeCell ref="LBO73:LBT73"/>
    <mergeCell ref="LBV73:LCA73"/>
    <mergeCell ref="LIO73:LIT73"/>
    <mergeCell ref="LIV73:LJA73"/>
    <mergeCell ref="LJC73:LJH73"/>
    <mergeCell ref="LJJ73:LJO73"/>
    <mergeCell ref="LJQ73:LJV73"/>
    <mergeCell ref="LJX73:LKC73"/>
    <mergeCell ref="LGY73:LHD73"/>
    <mergeCell ref="LHF73:LHK73"/>
    <mergeCell ref="LHM73:LHR73"/>
    <mergeCell ref="LHT73:LHY73"/>
    <mergeCell ref="LIA73:LIF73"/>
    <mergeCell ref="LIH73:LIM73"/>
    <mergeCell ref="LFI73:LFN73"/>
    <mergeCell ref="LFP73:LFU73"/>
    <mergeCell ref="LFW73:LGB73"/>
    <mergeCell ref="LGD73:LGI73"/>
    <mergeCell ref="LGK73:LGP73"/>
    <mergeCell ref="LGR73:LGW73"/>
    <mergeCell ref="LNK73:LNP73"/>
    <mergeCell ref="LNR73:LNW73"/>
    <mergeCell ref="LNY73:LOD73"/>
    <mergeCell ref="LOF73:LOK73"/>
    <mergeCell ref="LOM73:LOR73"/>
    <mergeCell ref="LOT73:LOY73"/>
    <mergeCell ref="LLU73:LLZ73"/>
    <mergeCell ref="LMB73:LMG73"/>
    <mergeCell ref="LMI73:LMN73"/>
    <mergeCell ref="LMP73:LMU73"/>
    <mergeCell ref="LMW73:LNB73"/>
    <mergeCell ref="LND73:LNI73"/>
    <mergeCell ref="LKE73:LKJ73"/>
    <mergeCell ref="LKL73:LKQ73"/>
    <mergeCell ref="LKS73:LKX73"/>
    <mergeCell ref="LKZ73:LLE73"/>
    <mergeCell ref="LLG73:LLL73"/>
    <mergeCell ref="LLN73:LLS73"/>
    <mergeCell ref="LSG73:LSL73"/>
    <mergeCell ref="LSN73:LSS73"/>
    <mergeCell ref="LSU73:LSZ73"/>
    <mergeCell ref="LTB73:LTG73"/>
    <mergeCell ref="LTI73:LTN73"/>
    <mergeCell ref="LTP73:LTU73"/>
    <mergeCell ref="LQQ73:LQV73"/>
    <mergeCell ref="LQX73:LRC73"/>
    <mergeCell ref="LRE73:LRJ73"/>
    <mergeCell ref="LRL73:LRQ73"/>
    <mergeCell ref="LRS73:LRX73"/>
    <mergeCell ref="LRZ73:LSE73"/>
    <mergeCell ref="LPA73:LPF73"/>
    <mergeCell ref="LPH73:LPM73"/>
    <mergeCell ref="LPO73:LPT73"/>
    <mergeCell ref="LPV73:LQA73"/>
    <mergeCell ref="LQC73:LQH73"/>
    <mergeCell ref="LQJ73:LQO73"/>
    <mergeCell ref="LXC73:LXH73"/>
    <mergeCell ref="LXJ73:LXO73"/>
    <mergeCell ref="LXQ73:LXV73"/>
    <mergeCell ref="LXX73:LYC73"/>
    <mergeCell ref="LYE73:LYJ73"/>
    <mergeCell ref="LYL73:LYQ73"/>
    <mergeCell ref="LVM73:LVR73"/>
    <mergeCell ref="LVT73:LVY73"/>
    <mergeCell ref="LWA73:LWF73"/>
    <mergeCell ref="LWH73:LWM73"/>
    <mergeCell ref="LWO73:LWT73"/>
    <mergeCell ref="LWV73:LXA73"/>
    <mergeCell ref="LTW73:LUB73"/>
    <mergeCell ref="LUD73:LUI73"/>
    <mergeCell ref="LUK73:LUP73"/>
    <mergeCell ref="LUR73:LUW73"/>
    <mergeCell ref="LUY73:LVD73"/>
    <mergeCell ref="LVF73:LVK73"/>
    <mergeCell ref="MBY73:MCD73"/>
    <mergeCell ref="MCF73:MCK73"/>
    <mergeCell ref="MCM73:MCR73"/>
    <mergeCell ref="MCT73:MCY73"/>
    <mergeCell ref="MDA73:MDF73"/>
    <mergeCell ref="MDH73:MDM73"/>
    <mergeCell ref="MAI73:MAN73"/>
    <mergeCell ref="MAP73:MAU73"/>
    <mergeCell ref="MAW73:MBB73"/>
    <mergeCell ref="MBD73:MBI73"/>
    <mergeCell ref="MBK73:MBP73"/>
    <mergeCell ref="MBR73:MBW73"/>
    <mergeCell ref="LYS73:LYX73"/>
    <mergeCell ref="LYZ73:LZE73"/>
    <mergeCell ref="LZG73:LZL73"/>
    <mergeCell ref="LZN73:LZS73"/>
    <mergeCell ref="LZU73:LZZ73"/>
    <mergeCell ref="MAB73:MAG73"/>
    <mergeCell ref="MGU73:MGZ73"/>
    <mergeCell ref="MHB73:MHG73"/>
    <mergeCell ref="MHI73:MHN73"/>
    <mergeCell ref="MHP73:MHU73"/>
    <mergeCell ref="MHW73:MIB73"/>
    <mergeCell ref="MID73:MII73"/>
    <mergeCell ref="MFE73:MFJ73"/>
    <mergeCell ref="MFL73:MFQ73"/>
    <mergeCell ref="MFS73:MFX73"/>
    <mergeCell ref="MFZ73:MGE73"/>
    <mergeCell ref="MGG73:MGL73"/>
    <mergeCell ref="MGN73:MGS73"/>
    <mergeCell ref="MDO73:MDT73"/>
    <mergeCell ref="MDV73:MEA73"/>
    <mergeCell ref="MEC73:MEH73"/>
    <mergeCell ref="MEJ73:MEO73"/>
    <mergeCell ref="MEQ73:MEV73"/>
    <mergeCell ref="MEX73:MFC73"/>
    <mergeCell ref="MLQ73:MLV73"/>
    <mergeCell ref="MLX73:MMC73"/>
    <mergeCell ref="MME73:MMJ73"/>
    <mergeCell ref="MML73:MMQ73"/>
    <mergeCell ref="MMS73:MMX73"/>
    <mergeCell ref="MMZ73:MNE73"/>
    <mergeCell ref="MKA73:MKF73"/>
    <mergeCell ref="MKH73:MKM73"/>
    <mergeCell ref="MKO73:MKT73"/>
    <mergeCell ref="MKV73:MLA73"/>
    <mergeCell ref="MLC73:MLH73"/>
    <mergeCell ref="MLJ73:MLO73"/>
    <mergeCell ref="MIK73:MIP73"/>
    <mergeCell ref="MIR73:MIW73"/>
    <mergeCell ref="MIY73:MJD73"/>
    <mergeCell ref="MJF73:MJK73"/>
    <mergeCell ref="MJM73:MJR73"/>
    <mergeCell ref="MJT73:MJY73"/>
    <mergeCell ref="MQM73:MQR73"/>
    <mergeCell ref="MQT73:MQY73"/>
    <mergeCell ref="MRA73:MRF73"/>
    <mergeCell ref="MRH73:MRM73"/>
    <mergeCell ref="MRO73:MRT73"/>
    <mergeCell ref="MRV73:MSA73"/>
    <mergeCell ref="MOW73:MPB73"/>
    <mergeCell ref="MPD73:MPI73"/>
    <mergeCell ref="MPK73:MPP73"/>
    <mergeCell ref="MPR73:MPW73"/>
    <mergeCell ref="MPY73:MQD73"/>
    <mergeCell ref="MQF73:MQK73"/>
    <mergeCell ref="MNG73:MNL73"/>
    <mergeCell ref="MNN73:MNS73"/>
    <mergeCell ref="MNU73:MNZ73"/>
    <mergeCell ref="MOB73:MOG73"/>
    <mergeCell ref="MOI73:MON73"/>
    <mergeCell ref="MOP73:MOU73"/>
    <mergeCell ref="MVI73:MVN73"/>
    <mergeCell ref="MVP73:MVU73"/>
    <mergeCell ref="MVW73:MWB73"/>
    <mergeCell ref="MWD73:MWI73"/>
    <mergeCell ref="MWK73:MWP73"/>
    <mergeCell ref="MWR73:MWW73"/>
    <mergeCell ref="MTS73:MTX73"/>
    <mergeCell ref="MTZ73:MUE73"/>
    <mergeCell ref="MUG73:MUL73"/>
    <mergeCell ref="MUN73:MUS73"/>
    <mergeCell ref="MUU73:MUZ73"/>
    <mergeCell ref="MVB73:MVG73"/>
    <mergeCell ref="MSC73:MSH73"/>
    <mergeCell ref="MSJ73:MSO73"/>
    <mergeCell ref="MSQ73:MSV73"/>
    <mergeCell ref="MSX73:MTC73"/>
    <mergeCell ref="MTE73:MTJ73"/>
    <mergeCell ref="MTL73:MTQ73"/>
    <mergeCell ref="NAE73:NAJ73"/>
    <mergeCell ref="NAL73:NAQ73"/>
    <mergeCell ref="NAS73:NAX73"/>
    <mergeCell ref="NAZ73:NBE73"/>
    <mergeCell ref="NBG73:NBL73"/>
    <mergeCell ref="NBN73:NBS73"/>
    <mergeCell ref="MYO73:MYT73"/>
    <mergeCell ref="MYV73:MZA73"/>
    <mergeCell ref="MZC73:MZH73"/>
    <mergeCell ref="MZJ73:MZO73"/>
    <mergeCell ref="MZQ73:MZV73"/>
    <mergeCell ref="MZX73:NAC73"/>
    <mergeCell ref="MWY73:MXD73"/>
    <mergeCell ref="MXF73:MXK73"/>
    <mergeCell ref="MXM73:MXR73"/>
    <mergeCell ref="MXT73:MXY73"/>
    <mergeCell ref="MYA73:MYF73"/>
    <mergeCell ref="MYH73:MYM73"/>
    <mergeCell ref="NFA73:NFF73"/>
    <mergeCell ref="NFH73:NFM73"/>
    <mergeCell ref="NFO73:NFT73"/>
    <mergeCell ref="NFV73:NGA73"/>
    <mergeCell ref="NGC73:NGH73"/>
    <mergeCell ref="NGJ73:NGO73"/>
    <mergeCell ref="NDK73:NDP73"/>
    <mergeCell ref="NDR73:NDW73"/>
    <mergeCell ref="NDY73:NED73"/>
    <mergeCell ref="NEF73:NEK73"/>
    <mergeCell ref="NEM73:NER73"/>
    <mergeCell ref="NET73:NEY73"/>
    <mergeCell ref="NBU73:NBZ73"/>
    <mergeCell ref="NCB73:NCG73"/>
    <mergeCell ref="NCI73:NCN73"/>
    <mergeCell ref="NCP73:NCU73"/>
    <mergeCell ref="NCW73:NDB73"/>
    <mergeCell ref="NDD73:NDI73"/>
    <mergeCell ref="NJW73:NKB73"/>
    <mergeCell ref="NKD73:NKI73"/>
    <mergeCell ref="NKK73:NKP73"/>
    <mergeCell ref="NKR73:NKW73"/>
    <mergeCell ref="NKY73:NLD73"/>
    <mergeCell ref="NLF73:NLK73"/>
    <mergeCell ref="NIG73:NIL73"/>
    <mergeCell ref="NIN73:NIS73"/>
    <mergeCell ref="NIU73:NIZ73"/>
    <mergeCell ref="NJB73:NJG73"/>
    <mergeCell ref="NJI73:NJN73"/>
    <mergeCell ref="NJP73:NJU73"/>
    <mergeCell ref="NGQ73:NGV73"/>
    <mergeCell ref="NGX73:NHC73"/>
    <mergeCell ref="NHE73:NHJ73"/>
    <mergeCell ref="NHL73:NHQ73"/>
    <mergeCell ref="NHS73:NHX73"/>
    <mergeCell ref="NHZ73:NIE73"/>
    <mergeCell ref="NOS73:NOX73"/>
    <mergeCell ref="NOZ73:NPE73"/>
    <mergeCell ref="NPG73:NPL73"/>
    <mergeCell ref="NPN73:NPS73"/>
    <mergeCell ref="NPU73:NPZ73"/>
    <mergeCell ref="NQB73:NQG73"/>
    <mergeCell ref="NNC73:NNH73"/>
    <mergeCell ref="NNJ73:NNO73"/>
    <mergeCell ref="NNQ73:NNV73"/>
    <mergeCell ref="NNX73:NOC73"/>
    <mergeCell ref="NOE73:NOJ73"/>
    <mergeCell ref="NOL73:NOQ73"/>
    <mergeCell ref="NLM73:NLR73"/>
    <mergeCell ref="NLT73:NLY73"/>
    <mergeCell ref="NMA73:NMF73"/>
    <mergeCell ref="NMH73:NMM73"/>
    <mergeCell ref="NMO73:NMT73"/>
    <mergeCell ref="NMV73:NNA73"/>
    <mergeCell ref="NTO73:NTT73"/>
    <mergeCell ref="NTV73:NUA73"/>
    <mergeCell ref="NUC73:NUH73"/>
    <mergeCell ref="NUJ73:NUO73"/>
    <mergeCell ref="NUQ73:NUV73"/>
    <mergeCell ref="NUX73:NVC73"/>
    <mergeCell ref="NRY73:NSD73"/>
    <mergeCell ref="NSF73:NSK73"/>
    <mergeCell ref="NSM73:NSR73"/>
    <mergeCell ref="NST73:NSY73"/>
    <mergeCell ref="NTA73:NTF73"/>
    <mergeCell ref="NTH73:NTM73"/>
    <mergeCell ref="NQI73:NQN73"/>
    <mergeCell ref="NQP73:NQU73"/>
    <mergeCell ref="NQW73:NRB73"/>
    <mergeCell ref="NRD73:NRI73"/>
    <mergeCell ref="NRK73:NRP73"/>
    <mergeCell ref="NRR73:NRW73"/>
    <mergeCell ref="NYK73:NYP73"/>
    <mergeCell ref="NYR73:NYW73"/>
    <mergeCell ref="NYY73:NZD73"/>
    <mergeCell ref="NZF73:NZK73"/>
    <mergeCell ref="NZM73:NZR73"/>
    <mergeCell ref="NZT73:NZY73"/>
    <mergeCell ref="NWU73:NWZ73"/>
    <mergeCell ref="NXB73:NXG73"/>
    <mergeCell ref="NXI73:NXN73"/>
    <mergeCell ref="NXP73:NXU73"/>
    <mergeCell ref="NXW73:NYB73"/>
    <mergeCell ref="NYD73:NYI73"/>
    <mergeCell ref="NVE73:NVJ73"/>
    <mergeCell ref="NVL73:NVQ73"/>
    <mergeCell ref="NVS73:NVX73"/>
    <mergeCell ref="NVZ73:NWE73"/>
    <mergeCell ref="NWG73:NWL73"/>
    <mergeCell ref="NWN73:NWS73"/>
    <mergeCell ref="ODG73:ODL73"/>
    <mergeCell ref="ODN73:ODS73"/>
    <mergeCell ref="ODU73:ODZ73"/>
    <mergeCell ref="OEB73:OEG73"/>
    <mergeCell ref="OEI73:OEN73"/>
    <mergeCell ref="OEP73:OEU73"/>
    <mergeCell ref="OBQ73:OBV73"/>
    <mergeCell ref="OBX73:OCC73"/>
    <mergeCell ref="OCE73:OCJ73"/>
    <mergeCell ref="OCL73:OCQ73"/>
    <mergeCell ref="OCS73:OCX73"/>
    <mergeCell ref="OCZ73:ODE73"/>
    <mergeCell ref="OAA73:OAF73"/>
    <mergeCell ref="OAH73:OAM73"/>
    <mergeCell ref="OAO73:OAT73"/>
    <mergeCell ref="OAV73:OBA73"/>
    <mergeCell ref="OBC73:OBH73"/>
    <mergeCell ref="OBJ73:OBO73"/>
    <mergeCell ref="OIC73:OIH73"/>
    <mergeCell ref="OIJ73:OIO73"/>
    <mergeCell ref="OIQ73:OIV73"/>
    <mergeCell ref="OIX73:OJC73"/>
    <mergeCell ref="OJE73:OJJ73"/>
    <mergeCell ref="OJL73:OJQ73"/>
    <mergeCell ref="OGM73:OGR73"/>
    <mergeCell ref="OGT73:OGY73"/>
    <mergeCell ref="OHA73:OHF73"/>
    <mergeCell ref="OHH73:OHM73"/>
    <mergeCell ref="OHO73:OHT73"/>
    <mergeCell ref="OHV73:OIA73"/>
    <mergeCell ref="OEW73:OFB73"/>
    <mergeCell ref="OFD73:OFI73"/>
    <mergeCell ref="OFK73:OFP73"/>
    <mergeCell ref="OFR73:OFW73"/>
    <mergeCell ref="OFY73:OGD73"/>
    <mergeCell ref="OGF73:OGK73"/>
    <mergeCell ref="OMY73:OND73"/>
    <mergeCell ref="ONF73:ONK73"/>
    <mergeCell ref="ONM73:ONR73"/>
    <mergeCell ref="ONT73:ONY73"/>
    <mergeCell ref="OOA73:OOF73"/>
    <mergeCell ref="OOH73:OOM73"/>
    <mergeCell ref="OLI73:OLN73"/>
    <mergeCell ref="OLP73:OLU73"/>
    <mergeCell ref="OLW73:OMB73"/>
    <mergeCell ref="OMD73:OMI73"/>
    <mergeCell ref="OMK73:OMP73"/>
    <mergeCell ref="OMR73:OMW73"/>
    <mergeCell ref="OJS73:OJX73"/>
    <mergeCell ref="OJZ73:OKE73"/>
    <mergeCell ref="OKG73:OKL73"/>
    <mergeCell ref="OKN73:OKS73"/>
    <mergeCell ref="OKU73:OKZ73"/>
    <mergeCell ref="OLB73:OLG73"/>
    <mergeCell ref="ORU73:ORZ73"/>
    <mergeCell ref="OSB73:OSG73"/>
    <mergeCell ref="OSI73:OSN73"/>
    <mergeCell ref="OSP73:OSU73"/>
    <mergeCell ref="OSW73:OTB73"/>
    <mergeCell ref="OTD73:OTI73"/>
    <mergeCell ref="OQE73:OQJ73"/>
    <mergeCell ref="OQL73:OQQ73"/>
    <mergeCell ref="OQS73:OQX73"/>
    <mergeCell ref="OQZ73:ORE73"/>
    <mergeCell ref="ORG73:ORL73"/>
    <mergeCell ref="ORN73:ORS73"/>
    <mergeCell ref="OOO73:OOT73"/>
    <mergeCell ref="OOV73:OPA73"/>
    <mergeCell ref="OPC73:OPH73"/>
    <mergeCell ref="OPJ73:OPO73"/>
    <mergeCell ref="OPQ73:OPV73"/>
    <mergeCell ref="OPX73:OQC73"/>
    <mergeCell ref="OWQ73:OWV73"/>
    <mergeCell ref="OWX73:OXC73"/>
    <mergeCell ref="OXE73:OXJ73"/>
    <mergeCell ref="OXL73:OXQ73"/>
    <mergeCell ref="OXS73:OXX73"/>
    <mergeCell ref="OXZ73:OYE73"/>
    <mergeCell ref="OVA73:OVF73"/>
    <mergeCell ref="OVH73:OVM73"/>
    <mergeCell ref="OVO73:OVT73"/>
    <mergeCell ref="OVV73:OWA73"/>
    <mergeCell ref="OWC73:OWH73"/>
    <mergeCell ref="OWJ73:OWO73"/>
    <mergeCell ref="OTK73:OTP73"/>
    <mergeCell ref="OTR73:OTW73"/>
    <mergeCell ref="OTY73:OUD73"/>
    <mergeCell ref="OUF73:OUK73"/>
    <mergeCell ref="OUM73:OUR73"/>
    <mergeCell ref="OUT73:OUY73"/>
    <mergeCell ref="PBM73:PBR73"/>
    <mergeCell ref="PBT73:PBY73"/>
    <mergeCell ref="PCA73:PCF73"/>
    <mergeCell ref="PCH73:PCM73"/>
    <mergeCell ref="PCO73:PCT73"/>
    <mergeCell ref="PCV73:PDA73"/>
    <mergeCell ref="OZW73:PAB73"/>
    <mergeCell ref="PAD73:PAI73"/>
    <mergeCell ref="PAK73:PAP73"/>
    <mergeCell ref="PAR73:PAW73"/>
    <mergeCell ref="PAY73:PBD73"/>
    <mergeCell ref="PBF73:PBK73"/>
    <mergeCell ref="OYG73:OYL73"/>
    <mergeCell ref="OYN73:OYS73"/>
    <mergeCell ref="OYU73:OYZ73"/>
    <mergeCell ref="OZB73:OZG73"/>
    <mergeCell ref="OZI73:OZN73"/>
    <mergeCell ref="OZP73:OZU73"/>
    <mergeCell ref="PGI73:PGN73"/>
    <mergeCell ref="PGP73:PGU73"/>
    <mergeCell ref="PGW73:PHB73"/>
    <mergeCell ref="PHD73:PHI73"/>
    <mergeCell ref="PHK73:PHP73"/>
    <mergeCell ref="PHR73:PHW73"/>
    <mergeCell ref="PES73:PEX73"/>
    <mergeCell ref="PEZ73:PFE73"/>
    <mergeCell ref="PFG73:PFL73"/>
    <mergeCell ref="PFN73:PFS73"/>
    <mergeCell ref="PFU73:PFZ73"/>
    <mergeCell ref="PGB73:PGG73"/>
    <mergeCell ref="PDC73:PDH73"/>
    <mergeCell ref="PDJ73:PDO73"/>
    <mergeCell ref="PDQ73:PDV73"/>
    <mergeCell ref="PDX73:PEC73"/>
    <mergeCell ref="PEE73:PEJ73"/>
    <mergeCell ref="PEL73:PEQ73"/>
    <mergeCell ref="PLE73:PLJ73"/>
    <mergeCell ref="PLL73:PLQ73"/>
    <mergeCell ref="PLS73:PLX73"/>
    <mergeCell ref="PLZ73:PME73"/>
    <mergeCell ref="PMG73:PML73"/>
    <mergeCell ref="PMN73:PMS73"/>
    <mergeCell ref="PJO73:PJT73"/>
    <mergeCell ref="PJV73:PKA73"/>
    <mergeCell ref="PKC73:PKH73"/>
    <mergeCell ref="PKJ73:PKO73"/>
    <mergeCell ref="PKQ73:PKV73"/>
    <mergeCell ref="PKX73:PLC73"/>
    <mergeCell ref="PHY73:PID73"/>
    <mergeCell ref="PIF73:PIK73"/>
    <mergeCell ref="PIM73:PIR73"/>
    <mergeCell ref="PIT73:PIY73"/>
    <mergeCell ref="PJA73:PJF73"/>
    <mergeCell ref="PJH73:PJM73"/>
    <mergeCell ref="PQA73:PQF73"/>
    <mergeCell ref="PQH73:PQM73"/>
    <mergeCell ref="PQO73:PQT73"/>
    <mergeCell ref="PQV73:PRA73"/>
    <mergeCell ref="PRC73:PRH73"/>
    <mergeCell ref="PRJ73:PRO73"/>
    <mergeCell ref="POK73:POP73"/>
    <mergeCell ref="POR73:POW73"/>
    <mergeCell ref="POY73:PPD73"/>
    <mergeCell ref="PPF73:PPK73"/>
    <mergeCell ref="PPM73:PPR73"/>
    <mergeCell ref="PPT73:PPY73"/>
    <mergeCell ref="PMU73:PMZ73"/>
    <mergeCell ref="PNB73:PNG73"/>
    <mergeCell ref="PNI73:PNN73"/>
    <mergeCell ref="PNP73:PNU73"/>
    <mergeCell ref="PNW73:POB73"/>
    <mergeCell ref="POD73:POI73"/>
    <mergeCell ref="PUW73:PVB73"/>
    <mergeCell ref="PVD73:PVI73"/>
    <mergeCell ref="PVK73:PVP73"/>
    <mergeCell ref="PVR73:PVW73"/>
    <mergeCell ref="PVY73:PWD73"/>
    <mergeCell ref="PWF73:PWK73"/>
    <mergeCell ref="PTG73:PTL73"/>
    <mergeCell ref="PTN73:PTS73"/>
    <mergeCell ref="PTU73:PTZ73"/>
    <mergeCell ref="PUB73:PUG73"/>
    <mergeCell ref="PUI73:PUN73"/>
    <mergeCell ref="PUP73:PUU73"/>
    <mergeCell ref="PRQ73:PRV73"/>
    <mergeCell ref="PRX73:PSC73"/>
    <mergeCell ref="PSE73:PSJ73"/>
    <mergeCell ref="PSL73:PSQ73"/>
    <mergeCell ref="PSS73:PSX73"/>
    <mergeCell ref="PSZ73:PTE73"/>
    <mergeCell ref="PZS73:PZX73"/>
    <mergeCell ref="PZZ73:QAE73"/>
    <mergeCell ref="QAG73:QAL73"/>
    <mergeCell ref="QAN73:QAS73"/>
    <mergeCell ref="QAU73:QAZ73"/>
    <mergeCell ref="QBB73:QBG73"/>
    <mergeCell ref="PYC73:PYH73"/>
    <mergeCell ref="PYJ73:PYO73"/>
    <mergeCell ref="PYQ73:PYV73"/>
    <mergeCell ref="PYX73:PZC73"/>
    <mergeCell ref="PZE73:PZJ73"/>
    <mergeCell ref="PZL73:PZQ73"/>
    <mergeCell ref="PWM73:PWR73"/>
    <mergeCell ref="PWT73:PWY73"/>
    <mergeCell ref="PXA73:PXF73"/>
    <mergeCell ref="PXH73:PXM73"/>
    <mergeCell ref="PXO73:PXT73"/>
    <mergeCell ref="PXV73:PYA73"/>
    <mergeCell ref="QEO73:QET73"/>
    <mergeCell ref="QEV73:QFA73"/>
    <mergeCell ref="QFC73:QFH73"/>
    <mergeCell ref="QFJ73:QFO73"/>
    <mergeCell ref="QFQ73:QFV73"/>
    <mergeCell ref="QFX73:QGC73"/>
    <mergeCell ref="QCY73:QDD73"/>
    <mergeCell ref="QDF73:QDK73"/>
    <mergeCell ref="QDM73:QDR73"/>
    <mergeCell ref="QDT73:QDY73"/>
    <mergeCell ref="QEA73:QEF73"/>
    <mergeCell ref="QEH73:QEM73"/>
    <mergeCell ref="QBI73:QBN73"/>
    <mergeCell ref="QBP73:QBU73"/>
    <mergeCell ref="QBW73:QCB73"/>
    <mergeCell ref="QCD73:QCI73"/>
    <mergeCell ref="QCK73:QCP73"/>
    <mergeCell ref="QCR73:QCW73"/>
    <mergeCell ref="QJK73:QJP73"/>
    <mergeCell ref="QJR73:QJW73"/>
    <mergeCell ref="QJY73:QKD73"/>
    <mergeCell ref="QKF73:QKK73"/>
    <mergeCell ref="QKM73:QKR73"/>
    <mergeCell ref="QKT73:QKY73"/>
    <mergeCell ref="QHU73:QHZ73"/>
    <mergeCell ref="QIB73:QIG73"/>
    <mergeCell ref="QII73:QIN73"/>
    <mergeCell ref="QIP73:QIU73"/>
    <mergeCell ref="QIW73:QJB73"/>
    <mergeCell ref="QJD73:QJI73"/>
    <mergeCell ref="QGE73:QGJ73"/>
    <mergeCell ref="QGL73:QGQ73"/>
    <mergeCell ref="QGS73:QGX73"/>
    <mergeCell ref="QGZ73:QHE73"/>
    <mergeCell ref="QHG73:QHL73"/>
    <mergeCell ref="QHN73:QHS73"/>
    <mergeCell ref="QOG73:QOL73"/>
    <mergeCell ref="QON73:QOS73"/>
    <mergeCell ref="QOU73:QOZ73"/>
    <mergeCell ref="QPB73:QPG73"/>
    <mergeCell ref="QPI73:QPN73"/>
    <mergeCell ref="QPP73:QPU73"/>
    <mergeCell ref="QMQ73:QMV73"/>
    <mergeCell ref="QMX73:QNC73"/>
    <mergeCell ref="QNE73:QNJ73"/>
    <mergeCell ref="QNL73:QNQ73"/>
    <mergeCell ref="QNS73:QNX73"/>
    <mergeCell ref="QNZ73:QOE73"/>
    <mergeCell ref="QLA73:QLF73"/>
    <mergeCell ref="QLH73:QLM73"/>
    <mergeCell ref="QLO73:QLT73"/>
    <mergeCell ref="QLV73:QMA73"/>
    <mergeCell ref="QMC73:QMH73"/>
    <mergeCell ref="QMJ73:QMO73"/>
    <mergeCell ref="QTC73:QTH73"/>
    <mergeCell ref="QTJ73:QTO73"/>
    <mergeCell ref="QTQ73:QTV73"/>
    <mergeCell ref="QTX73:QUC73"/>
    <mergeCell ref="QUE73:QUJ73"/>
    <mergeCell ref="QUL73:QUQ73"/>
    <mergeCell ref="QRM73:QRR73"/>
    <mergeCell ref="QRT73:QRY73"/>
    <mergeCell ref="QSA73:QSF73"/>
    <mergeCell ref="QSH73:QSM73"/>
    <mergeCell ref="QSO73:QST73"/>
    <mergeCell ref="QSV73:QTA73"/>
    <mergeCell ref="QPW73:QQB73"/>
    <mergeCell ref="QQD73:QQI73"/>
    <mergeCell ref="QQK73:QQP73"/>
    <mergeCell ref="QQR73:QQW73"/>
    <mergeCell ref="QQY73:QRD73"/>
    <mergeCell ref="QRF73:QRK73"/>
    <mergeCell ref="QXY73:QYD73"/>
    <mergeCell ref="QYF73:QYK73"/>
    <mergeCell ref="QYM73:QYR73"/>
    <mergeCell ref="QYT73:QYY73"/>
    <mergeCell ref="QZA73:QZF73"/>
    <mergeCell ref="QZH73:QZM73"/>
    <mergeCell ref="QWI73:QWN73"/>
    <mergeCell ref="QWP73:QWU73"/>
    <mergeCell ref="QWW73:QXB73"/>
    <mergeCell ref="QXD73:QXI73"/>
    <mergeCell ref="QXK73:QXP73"/>
    <mergeCell ref="QXR73:QXW73"/>
    <mergeCell ref="QUS73:QUX73"/>
    <mergeCell ref="QUZ73:QVE73"/>
    <mergeCell ref="QVG73:QVL73"/>
    <mergeCell ref="QVN73:QVS73"/>
    <mergeCell ref="QVU73:QVZ73"/>
    <mergeCell ref="QWB73:QWG73"/>
    <mergeCell ref="RCU73:RCZ73"/>
    <mergeCell ref="RDB73:RDG73"/>
    <mergeCell ref="RDI73:RDN73"/>
    <mergeCell ref="RDP73:RDU73"/>
    <mergeCell ref="RDW73:REB73"/>
    <mergeCell ref="RED73:REI73"/>
    <mergeCell ref="RBE73:RBJ73"/>
    <mergeCell ref="RBL73:RBQ73"/>
    <mergeCell ref="RBS73:RBX73"/>
    <mergeCell ref="RBZ73:RCE73"/>
    <mergeCell ref="RCG73:RCL73"/>
    <mergeCell ref="RCN73:RCS73"/>
    <mergeCell ref="QZO73:QZT73"/>
    <mergeCell ref="QZV73:RAA73"/>
    <mergeCell ref="RAC73:RAH73"/>
    <mergeCell ref="RAJ73:RAO73"/>
    <mergeCell ref="RAQ73:RAV73"/>
    <mergeCell ref="RAX73:RBC73"/>
    <mergeCell ref="RHQ73:RHV73"/>
    <mergeCell ref="RHX73:RIC73"/>
    <mergeCell ref="RIE73:RIJ73"/>
    <mergeCell ref="RIL73:RIQ73"/>
    <mergeCell ref="RIS73:RIX73"/>
    <mergeCell ref="RIZ73:RJE73"/>
    <mergeCell ref="RGA73:RGF73"/>
    <mergeCell ref="RGH73:RGM73"/>
    <mergeCell ref="RGO73:RGT73"/>
    <mergeCell ref="RGV73:RHA73"/>
    <mergeCell ref="RHC73:RHH73"/>
    <mergeCell ref="RHJ73:RHO73"/>
    <mergeCell ref="REK73:REP73"/>
    <mergeCell ref="RER73:REW73"/>
    <mergeCell ref="REY73:RFD73"/>
    <mergeCell ref="RFF73:RFK73"/>
    <mergeCell ref="RFM73:RFR73"/>
    <mergeCell ref="RFT73:RFY73"/>
    <mergeCell ref="RMM73:RMR73"/>
    <mergeCell ref="RMT73:RMY73"/>
    <mergeCell ref="RNA73:RNF73"/>
    <mergeCell ref="RNH73:RNM73"/>
    <mergeCell ref="RNO73:RNT73"/>
    <mergeCell ref="RNV73:ROA73"/>
    <mergeCell ref="RKW73:RLB73"/>
    <mergeCell ref="RLD73:RLI73"/>
    <mergeCell ref="RLK73:RLP73"/>
    <mergeCell ref="RLR73:RLW73"/>
    <mergeCell ref="RLY73:RMD73"/>
    <mergeCell ref="RMF73:RMK73"/>
    <mergeCell ref="RJG73:RJL73"/>
    <mergeCell ref="RJN73:RJS73"/>
    <mergeCell ref="RJU73:RJZ73"/>
    <mergeCell ref="RKB73:RKG73"/>
    <mergeCell ref="RKI73:RKN73"/>
    <mergeCell ref="RKP73:RKU73"/>
    <mergeCell ref="RRI73:RRN73"/>
    <mergeCell ref="RRP73:RRU73"/>
    <mergeCell ref="RRW73:RSB73"/>
    <mergeCell ref="RSD73:RSI73"/>
    <mergeCell ref="RSK73:RSP73"/>
    <mergeCell ref="RSR73:RSW73"/>
    <mergeCell ref="RPS73:RPX73"/>
    <mergeCell ref="RPZ73:RQE73"/>
    <mergeCell ref="RQG73:RQL73"/>
    <mergeCell ref="RQN73:RQS73"/>
    <mergeCell ref="RQU73:RQZ73"/>
    <mergeCell ref="RRB73:RRG73"/>
    <mergeCell ref="ROC73:ROH73"/>
    <mergeCell ref="ROJ73:ROO73"/>
    <mergeCell ref="ROQ73:ROV73"/>
    <mergeCell ref="ROX73:RPC73"/>
    <mergeCell ref="RPE73:RPJ73"/>
    <mergeCell ref="RPL73:RPQ73"/>
    <mergeCell ref="RWE73:RWJ73"/>
    <mergeCell ref="RWL73:RWQ73"/>
    <mergeCell ref="RWS73:RWX73"/>
    <mergeCell ref="RWZ73:RXE73"/>
    <mergeCell ref="RXG73:RXL73"/>
    <mergeCell ref="RXN73:RXS73"/>
    <mergeCell ref="RUO73:RUT73"/>
    <mergeCell ref="RUV73:RVA73"/>
    <mergeCell ref="RVC73:RVH73"/>
    <mergeCell ref="RVJ73:RVO73"/>
    <mergeCell ref="RVQ73:RVV73"/>
    <mergeCell ref="RVX73:RWC73"/>
    <mergeCell ref="RSY73:RTD73"/>
    <mergeCell ref="RTF73:RTK73"/>
    <mergeCell ref="RTM73:RTR73"/>
    <mergeCell ref="RTT73:RTY73"/>
    <mergeCell ref="RUA73:RUF73"/>
    <mergeCell ref="RUH73:RUM73"/>
    <mergeCell ref="SBA73:SBF73"/>
    <mergeCell ref="SBH73:SBM73"/>
    <mergeCell ref="SBO73:SBT73"/>
    <mergeCell ref="SBV73:SCA73"/>
    <mergeCell ref="SCC73:SCH73"/>
    <mergeCell ref="SCJ73:SCO73"/>
    <mergeCell ref="RZK73:RZP73"/>
    <mergeCell ref="RZR73:RZW73"/>
    <mergeCell ref="RZY73:SAD73"/>
    <mergeCell ref="SAF73:SAK73"/>
    <mergeCell ref="SAM73:SAR73"/>
    <mergeCell ref="SAT73:SAY73"/>
    <mergeCell ref="RXU73:RXZ73"/>
    <mergeCell ref="RYB73:RYG73"/>
    <mergeCell ref="RYI73:RYN73"/>
    <mergeCell ref="RYP73:RYU73"/>
    <mergeCell ref="RYW73:RZB73"/>
    <mergeCell ref="RZD73:RZI73"/>
    <mergeCell ref="SFW73:SGB73"/>
    <mergeCell ref="SGD73:SGI73"/>
    <mergeCell ref="SGK73:SGP73"/>
    <mergeCell ref="SGR73:SGW73"/>
    <mergeCell ref="SGY73:SHD73"/>
    <mergeCell ref="SHF73:SHK73"/>
    <mergeCell ref="SEG73:SEL73"/>
    <mergeCell ref="SEN73:SES73"/>
    <mergeCell ref="SEU73:SEZ73"/>
    <mergeCell ref="SFB73:SFG73"/>
    <mergeCell ref="SFI73:SFN73"/>
    <mergeCell ref="SFP73:SFU73"/>
    <mergeCell ref="SCQ73:SCV73"/>
    <mergeCell ref="SCX73:SDC73"/>
    <mergeCell ref="SDE73:SDJ73"/>
    <mergeCell ref="SDL73:SDQ73"/>
    <mergeCell ref="SDS73:SDX73"/>
    <mergeCell ref="SDZ73:SEE73"/>
    <mergeCell ref="SKS73:SKX73"/>
    <mergeCell ref="SKZ73:SLE73"/>
    <mergeCell ref="SLG73:SLL73"/>
    <mergeCell ref="SLN73:SLS73"/>
    <mergeCell ref="SLU73:SLZ73"/>
    <mergeCell ref="SMB73:SMG73"/>
    <mergeCell ref="SJC73:SJH73"/>
    <mergeCell ref="SJJ73:SJO73"/>
    <mergeCell ref="SJQ73:SJV73"/>
    <mergeCell ref="SJX73:SKC73"/>
    <mergeCell ref="SKE73:SKJ73"/>
    <mergeCell ref="SKL73:SKQ73"/>
    <mergeCell ref="SHM73:SHR73"/>
    <mergeCell ref="SHT73:SHY73"/>
    <mergeCell ref="SIA73:SIF73"/>
    <mergeCell ref="SIH73:SIM73"/>
    <mergeCell ref="SIO73:SIT73"/>
    <mergeCell ref="SIV73:SJA73"/>
    <mergeCell ref="SPO73:SPT73"/>
    <mergeCell ref="SPV73:SQA73"/>
    <mergeCell ref="SQC73:SQH73"/>
    <mergeCell ref="SQJ73:SQO73"/>
    <mergeCell ref="SQQ73:SQV73"/>
    <mergeCell ref="SQX73:SRC73"/>
    <mergeCell ref="SNY73:SOD73"/>
    <mergeCell ref="SOF73:SOK73"/>
    <mergeCell ref="SOM73:SOR73"/>
    <mergeCell ref="SOT73:SOY73"/>
    <mergeCell ref="SPA73:SPF73"/>
    <mergeCell ref="SPH73:SPM73"/>
    <mergeCell ref="SMI73:SMN73"/>
    <mergeCell ref="SMP73:SMU73"/>
    <mergeCell ref="SMW73:SNB73"/>
    <mergeCell ref="SND73:SNI73"/>
    <mergeCell ref="SNK73:SNP73"/>
    <mergeCell ref="SNR73:SNW73"/>
    <mergeCell ref="SUK73:SUP73"/>
    <mergeCell ref="SUR73:SUW73"/>
    <mergeCell ref="SUY73:SVD73"/>
    <mergeCell ref="SVF73:SVK73"/>
    <mergeCell ref="SVM73:SVR73"/>
    <mergeCell ref="SVT73:SVY73"/>
    <mergeCell ref="SSU73:SSZ73"/>
    <mergeCell ref="STB73:STG73"/>
    <mergeCell ref="STI73:STN73"/>
    <mergeCell ref="STP73:STU73"/>
    <mergeCell ref="STW73:SUB73"/>
    <mergeCell ref="SUD73:SUI73"/>
    <mergeCell ref="SRE73:SRJ73"/>
    <mergeCell ref="SRL73:SRQ73"/>
    <mergeCell ref="SRS73:SRX73"/>
    <mergeCell ref="SRZ73:SSE73"/>
    <mergeCell ref="SSG73:SSL73"/>
    <mergeCell ref="SSN73:SSS73"/>
    <mergeCell ref="SZG73:SZL73"/>
    <mergeCell ref="SZN73:SZS73"/>
    <mergeCell ref="SZU73:SZZ73"/>
    <mergeCell ref="TAB73:TAG73"/>
    <mergeCell ref="TAI73:TAN73"/>
    <mergeCell ref="TAP73:TAU73"/>
    <mergeCell ref="SXQ73:SXV73"/>
    <mergeCell ref="SXX73:SYC73"/>
    <mergeCell ref="SYE73:SYJ73"/>
    <mergeCell ref="SYL73:SYQ73"/>
    <mergeCell ref="SYS73:SYX73"/>
    <mergeCell ref="SYZ73:SZE73"/>
    <mergeCell ref="SWA73:SWF73"/>
    <mergeCell ref="SWH73:SWM73"/>
    <mergeCell ref="SWO73:SWT73"/>
    <mergeCell ref="SWV73:SXA73"/>
    <mergeCell ref="SXC73:SXH73"/>
    <mergeCell ref="SXJ73:SXO73"/>
    <mergeCell ref="TEC73:TEH73"/>
    <mergeCell ref="TEJ73:TEO73"/>
    <mergeCell ref="TEQ73:TEV73"/>
    <mergeCell ref="TEX73:TFC73"/>
    <mergeCell ref="TFE73:TFJ73"/>
    <mergeCell ref="TFL73:TFQ73"/>
    <mergeCell ref="TCM73:TCR73"/>
    <mergeCell ref="TCT73:TCY73"/>
    <mergeCell ref="TDA73:TDF73"/>
    <mergeCell ref="TDH73:TDM73"/>
    <mergeCell ref="TDO73:TDT73"/>
    <mergeCell ref="TDV73:TEA73"/>
    <mergeCell ref="TAW73:TBB73"/>
    <mergeCell ref="TBD73:TBI73"/>
    <mergeCell ref="TBK73:TBP73"/>
    <mergeCell ref="TBR73:TBW73"/>
    <mergeCell ref="TBY73:TCD73"/>
    <mergeCell ref="TCF73:TCK73"/>
    <mergeCell ref="TIY73:TJD73"/>
    <mergeCell ref="TJF73:TJK73"/>
    <mergeCell ref="TJM73:TJR73"/>
    <mergeCell ref="TJT73:TJY73"/>
    <mergeCell ref="TKA73:TKF73"/>
    <mergeCell ref="TKH73:TKM73"/>
    <mergeCell ref="THI73:THN73"/>
    <mergeCell ref="THP73:THU73"/>
    <mergeCell ref="THW73:TIB73"/>
    <mergeCell ref="TID73:TII73"/>
    <mergeCell ref="TIK73:TIP73"/>
    <mergeCell ref="TIR73:TIW73"/>
    <mergeCell ref="TFS73:TFX73"/>
    <mergeCell ref="TFZ73:TGE73"/>
    <mergeCell ref="TGG73:TGL73"/>
    <mergeCell ref="TGN73:TGS73"/>
    <mergeCell ref="TGU73:TGZ73"/>
    <mergeCell ref="THB73:THG73"/>
    <mergeCell ref="TNU73:TNZ73"/>
    <mergeCell ref="TOB73:TOG73"/>
    <mergeCell ref="TOI73:TON73"/>
    <mergeCell ref="TOP73:TOU73"/>
    <mergeCell ref="TOW73:TPB73"/>
    <mergeCell ref="TPD73:TPI73"/>
    <mergeCell ref="TME73:TMJ73"/>
    <mergeCell ref="TML73:TMQ73"/>
    <mergeCell ref="TMS73:TMX73"/>
    <mergeCell ref="TMZ73:TNE73"/>
    <mergeCell ref="TNG73:TNL73"/>
    <mergeCell ref="TNN73:TNS73"/>
    <mergeCell ref="TKO73:TKT73"/>
    <mergeCell ref="TKV73:TLA73"/>
    <mergeCell ref="TLC73:TLH73"/>
    <mergeCell ref="TLJ73:TLO73"/>
    <mergeCell ref="TLQ73:TLV73"/>
    <mergeCell ref="TLX73:TMC73"/>
    <mergeCell ref="TSQ73:TSV73"/>
    <mergeCell ref="TSX73:TTC73"/>
    <mergeCell ref="TTE73:TTJ73"/>
    <mergeCell ref="TTL73:TTQ73"/>
    <mergeCell ref="TTS73:TTX73"/>
    <mergeCell ref="TTZ73:TUE73"/>
    <mergeCell ref="TRA73:TRF73"/>
    <mergeCell ref="TRH73:TRM73"/>
    <mergeCell ref="TRO73:TRT73"/>
    <mergeCell ref="TRV73:TSA73"/>
    <mergeCell ref="TSC73:TSH73"/>
    <mergeCell ref="TSJ73:TSO73"/>
    <mergeCell ref="TPK73:TPP73"/>
    <mergeCell ref="TPR73:TPW73"/>
    <mergeCell ref="TPY73:TQD73"/>
    <mergeCell ref="TQF73:TQK73"/>
    <mergeCell ref="TQM73:TQR73"/>
    <mergeCell ref="TQT73:TQY73"/>
    <mergeCell ref="TXM73:TXR73"/>
    <mergeCell ref="TXT73:TXY73"/>
    <mergeCell ref="TYA73:TYF73"/>
    <mergeCell ref="TYH73:TYM73"/>
    <mergeCell ref="TYO73:TYT73"/>
    <mergeCell ref="TYV73:TZA73"/>
    <mergeCell ref="TVW73:TWB73"/>
    <mergeCell ref="TWD73:TWI73"/>
    <mergeCell ref="TWK73:TWP73"/>
    <mergeCell ref="TWR73:TWW73"/>
    <mergeCell ref="TWY73:TXD73"/>
    <mergeCell ref="TXF73:TXK73"/>
    <mergeCell ref="TUG73:TUL73"/>
    <mergeCell ref="TUN73:TUS73"/>
    <mergeCell ref="TUU73:TUZ73"/>
    <mergeCell ref="TVB73:TVG73"/>
    <mergeCell ref="TVI73:TVN73"/>
    <mergeCell ref="TVP73:TVU73"/>
    <mergeCell ref="UCI73:UCN73"/>
    <mergeCell ref="UCP73:UCU73"/>
    <mergeCell ref="UCW73:UDB73"/>
    <mergeCell ref="UDD73:UDI73"/>
    <mergeCell ref="UDK73:UDP73"/>
    <mergeCell ref="UDR73:UDW73"/>
    <mergeCell ref="UAS73:UAX73"/>
    <mergeCell ref="UAZ73:UBE73"/>
    <mergeCell ref="UBG73:UBL73"/>
    <mergeCell ref="UBN73:UBS73"/>
    <mergeCell ref="UBU73:UBZ73"/>
    <mergeCell ref="UCB73:UCG73"/>
    <mergeCell ref="TZC73:TZH73"/>
    <mergeCell ref="TZJ73:TZO73"/>
    <mergeCell ref="TZQ73:TZV73"/>
    <mergeCell ref="TZX73:UAC73"/>
    <mergeCell ref="UAE73:UAJ73"/>
    <mergeCell ref="UAL73:UAQ73"/>
    <mergeCell ref="UHE73:UHJ73"/>
    <mergeCell ref="UHL73:UHQ73"/>
    <mergeCell ref="UHS73:UHX73"/>
    <mergeCell ref="UHZ73:UIE73"/>
    <mergeCell ref="UIG73:UIL73"/>
    <mergeCell ref="UIN73:UIS73"/>
    <mergeCell ref="UFO73:UFT73"/>
    <mergeCell ref="UFV73:UGA73"/>
    <mergeCell ref="UGC73:UGH73"/>
    <mergeCell ref="UGJ73:UGO73"/>
    <mergeCell ref="UGQ73:UGV73"/>
    <mergeCell ref="UGX73:UHC73"/>
    <mergeCell ref="UDY73:UED73"/>
    <mergeCell ref="UEF73:UEK73"/>
    <mergeCell ref="UEM73:UER73"/>
    <mergeCell ref="UET73:UEY73"/>
    <mergeCell ref="UFA73:UFF73"/>
    <mergeCell ref="UFH73:UFM73"/>
    <mergeCell ref="UMA73:UMF73"/>
    <mergeCell ref="UMH73:UMM73"/>
    <mergeCell ref="UMO73:UMT73"/>
    <mergeCell ref="UMV73:UNA73"/>
    <mergeCell ref="UNC73:UNH73"/>
    <mergeCell ref="UNJ73:UNO73"/>
    <mergeCell ref="UKK73:UKP73"/>
    <mergeCell ref="UKR73:UKW73"/>
    <mergeCell ref="UKY73:ULD73"/>
    <mergeCell ref="ULF73:ULK73"/>
    <mergeCell ref="ULM73:ULR73"/>
    <mergeCell ref="ULT73:ULY73"/>
    <mergeCell ref="UIU73:UIZ73"/>
    <mergeCell ref="UJB73:UJG73"/>
    <mergeCell ref="UJI73:UJN73"/>
    <mergeCell ref="UJP73:UJU73"/>
    <mergeCell ref="UJW73:UKB73"/>
    <mergeCell ref="UKD73:UKI73"/>
    <mergeCell ref="UQW73:URB73"/>
    <mergeCell ref="URD73:URI73"/>
    <mergeCell ref="URK73:URP73"/>
    <mergeCell ref="URR73:URW73"/>
    <mergeCell ref="URY73:USD73"/>
    <mergeCell ref="USF73:USK73"/>
    <mergeCell ref="UPG73:UPL73"/>
    <mergeCell ref="UPN73:UPS73"/>
    <mergeCell ref="UPU73:UPZ73"/>
    <mergeCell ref="UQB73:UQG73"/>
    <mergeCell ref="UQI73:UQN73"/>
    <mergeCell ref="UQP73:UQU73"/>
    <mergeCell ref="UNQ73:UNV73"/>
    <mergeCell ref="UNX73:UOC73"/>
    <mergeCell ref="UOE73:UOJ73"/>
    <mergeCell ref="UOL73:UOQ73"/>
    <mergeCell ref="UOS73:UOX73"/>
    <mergeCell ref="UOZ73:UPE73"/>
    <mergeCell ref="UVS73:UVX73"/>
    <mergeCell ref="UVZ73:UWE73"/>
    <mergeCell ref="UWG73:UWL73"/>
    <mergeCell ref="UWN73:UWS73"/>
    <mergeCell ref="UWU73:UWZ73"/>
    <mergeCell ref="UXB73:UXG73"/>
    <mergeCell ref="UUC73:UUH73"/>
    <mergeCell ref="UUJ73:UUO73"/>
    <mergeCell ref="UUQ73:UUV73"/>
    <mergeCell ref="UUX73:UVC73"/>
    <mergeCell ref="UVE73:UVJ73"/>
    <mergeCell ref="UVL73:UVQ73"/>
    <mergeCell ref="USM73:USR73"/>
    <mergeCell ref="UST73:USY73"/>
    <mergeCell ref="UTA73:UTF73"/>
    <mergeCell ref="UTH73:UTM73"/>
    <mergeCell ref="UTO73:UTT73"/>
    <mergeCell ref="UTV73:UUA73"/>
    <mergeCell ref="VAO73:VAT73"/>
    <mergeCell ref="VAV73:VBA73"/>
    <mergeCell ref="VBC73:VBH73"/>
    <mergeCell ref="VBJ73:VBO73"/>
    <mergeCell ref="VBQ73:VBV73"/>
    <mergeCell ref="VBX73:VCC73"/>
    <mergeCell ref="UYY73:UZD73"/>
    <mergeCell ref="UZF73:UZK73"/>
    <mergeCell ref="UZM73:UZR73"/>
    <mergeCell ref="UZT73:UZY73"/>
    <mergeCell ref="VAA73:VAF73"/>
    <mergeCell ref="VAH73:VAM73"/>
    <mergeCell ref="UXI73:UXN73"/>
    <mergeCell ref="UXP73:UXU73"/>
    <mergeCell ref="UXW73:UYB73"/>
    <mergeCell ref="UYD73:UYI73"/>
    <mergeCell ref="UYK73:UYP73"/>
    <mergeCell ref="UYR73:UYW73"/>
    <mergeCell ref="VFK73:VFP73"/>
    <mergeCell ref="VFR73:VFW73"/>
    <mergeCell ref="VFY73:VGD73"/>
    <mergeCell ref="VGF73:VGK73"/>
    <mergeCell ref="VGM73:VGR73"/>
    <mergeCell ref="VGT73:VGY73"/>
    <mergeCell ref="VDU73:VDZ73"/>
    <mergeCell ref="VEB73:VEG73"/>
    <mergeCell ref="VEI73:VEN73"/>
    <mergeCell ref="VEP73:VEU73"/>
    <mergeCell ref="VEW73:VFB73"/>
    <mergeCell ref="VFD73:VFI73"/>
    <mergeCell ref="VCE73:VCJ73"/>
    <mergeCell ref="VCL73:VCQ73"/>
    <mergeCell ref="VCS73:VCX73"/>
    <mergeCell ref="VCZ73:VDE73"/>
    <mergeCell ref="VDG73:VDL73"/>
    <mergeCell ref="VDN73:VDS73"/>
    <mergeCell ref="VKG73:VKL73"/>
    <mergeCell ref="VKN73:VKS73"/>
    <mergeCell ref="VKU73:VKZ73"/>
    <mergeCell ref="VLB73:VLG73"/>
    <mergeCell ref="VLI73:VLN73"/>
    <mergeCell ref="VLP73:VLU73"/>
    <mergeCell ref="VIQ73:VIV73"/>
    <mergeCell ref="VIX73:VJC73"/>
    <mergeCell ref="VJE73:VJJ73"/>
    <mergeCell ref="VJL73:VJQ73"/>
    <mergeCell ref="VJS73:VJX73"/>
    <mergeCell ref="VJZ73:VKE73"/>
    <mergeCell ref="VHA73:VHF73"/>
    <mergeCell ref="VHH73:VHM73"/>
    <mergeCell ref="VHO73:VHT73"/>
    <mergeCell ref="VHV73:VIA73"/>
    <mergeCell ref="VIC73:VIH73"/>
    <mergeCell ref="VIJ73:VIO73"/>
    <mergeCell ref="VPC73:VPH73"/>
    <mergeCell ref="VPJ73:VPO73"/>
    <mergeCell ref="VPQ73:VPV73"/>
    <mergeCell ref="VPX73:VQC73"/>
    <mergeCell ref="VQE73:VQJ73"/>
    <mergeCell ref="VQL73:VQQ73"/>
    <mergeCell ref="VNM73:VNR73"/>
    <mergeCell ref="VNT73:VNY73"/>
    <mergeCell ref="VOA73:VOF73"/>
    <mergeCell ref="VOH73:VOM73"/>
    <mergeCell ref="VOO73:VOT73"/>
    <mergeCell ref="VOV73:VPA73"/>
    <mergeCell ref="VLW73:VMB73"/>
    <mergeCell ref="VMD73:VMI73"/>
    <mergeCell ref="VMK73:VMP73"/>
    <mergeCell ref="VMR73:VMW73"/>
    <mergeCell ref="VMY73:VND73"/>
    <mergeCell ref="VNF73:VNK73"/>
    <mergeCell ref="VTY73:VUD73"/>
    <mergeCell ref="VUF73:VUK73"/>
    <mergeCell ref="VUM73:VUR73"/>
    <mergeCell ref="VUT73:VUY73"/>
    <mergeCell ref="VVA73:VVF73"/>
    <mergeCell ref="VVH73:VVM73"/>
    <mergeCell ref="VSI73:VSN73"/>
    <mergeCell ref="VSP73:VSU73"/>
    <mergeCell ref="VSW73:VTB73"/>
    <mergeCell ref="VTD73:VTI73"/>
    <mergeCell ref="VTK73:VTP73"/>
    <mergeCell ref="VTR73:VTW73"/>
    <mergeCell ref="VQS73:VQX73"/>
    <mergeCell ref="VQZ73:VRE73"/>
    <mergeCell ref="VRG73:VRL73"/>
    <mergeCell ref="VRN73:VRS73"/>
    <mergeCell ref="VRU73:VRZ73"/>
    <mergeCell ref="VSB73:VSG73"/>
    <mergeCell ref="VYU73:VYZ73"/>
    <mergeCell ref="VZB73:VZG73"/>
    <mergeCell ref="VZI73:VZN73"/>
    <mergeCell ref="VZP73:VZU73"/>
    <mergeCell ref="VZW73:WAB73"/>
    <mergeCell ref="WAD73:WAI73"/>
    <mergeCell ref="VXE73:VXJ73"/>
    <mergeCell ref="VXL73:VXQ73"/>
    <mergeCell ref="VXS73:VXX73"/>
    <mergeCell ref="VXZ73:VYE73"/>
    <mergeCell ref="VYG73:VYL73"/>
    <mergeCell ref="VYN73:VYS73"/>
    <mergeCell ref="VVO73:VVT73"/>
    <mergeCell ref="VVV73:VWA73"/>
    <mergeCell ref="VWC73:VWH73"/>
    <mergeCell ref="VWJ73:VWO73"/>
    <mergeCell ref="VWQ73:VWV73"/>
    <mergeCell ref="VWX73:VXC73"/>
    <mergeCell ref="WDQ73:WDV73"/>
    <mergeCell ref="WDX73:WEC73"/>
    <mergeCell ref="WEE73:WEJ73"/>
    <mergeCell ref="WEL73:WEQ73"/>
    <mergeCell ref="WES73:WEX73"/>
    <mergeCell ref="WEZ73:WFE73"/>
    <mergeCell ref="WCA73:WCF73"/>
    <mergeCell ref="WCH73:WCM73"/>
    <mergeCell ref="WCO73:WCT73"/>
    <mergeCell ref="WCV73:WDA73"/>
    <mergeCell ref="WDC73:WDH73"/>
    <mergeCell ref="WDJ73:WDO73"/>
    <mergeCell ref="WAK73:WAP73"/>
    <mergeCell ref="WAR73:WAW73"/>
    <mergeCell ref="WAY73:WBD73"/>
    <mergeCell ref="WBF73:WBK73"/>
    <mergeCell ref="WBM73:WBR73"/>
    <mergeCell ref="WBT73:WBY73"/>
    <mergeCell ref="WIM73:WIR73"/>
    <mergeCell ref="WIT73:WIY73"/>
    <mergeCell ref="WJA73:WJF73"/>
    <mergeCell ref="WJH73:WJM73"/>
    <mergeCell ref="WJO73:WJT73"/>
    <mergeCell ref="WJV73:WKA73"/>
    <mergeCell ref="WGW73:WHB73"/>
    <mergeCell ref="WHD73:WHI73"/>
    <mergeCell ref="WHK73:WHP73"/>
    <mergeCell ref="WHR73:WHW73"/>
    <mergeCell ref="WHY73:WID73"/>
    <mergeCell ref="WIF73:WIK73"/>
    <mergeCell ref="WFG73:WFL73"/>
    <mergeCell ref="WFN73:WFS73"/>
    <mergeCell ref="WFU73:WFZ73"/>
    <mergeCell ref="WGB73:WGG73"/>
    <mergeCell ref="WGI73:WGN73"/>
    <mergeCell ref="WGP73:WGU73"/>
    <mergeCell ref="WNI73:WNN73"/>
    <mergeCell ref="WNP73:WNU73"/>
    <mergeCell ref="WNW73:WOB73"/>
    <mergeCell ref="WOD73:WOI73"/>
    <mergeCell ref="WOK73:WOP73"/>
    <mergeCell ref="WOR73:WOW73"/>
    <mergeCell ref="WLS73:WLX73"/>
    <mergeCell ref="WLZ73:WME73"/>
    <mergeCell ref="WMG73:WML73"/>
    <mergeCell ref="WMN73:WMS73"/>
    <mergeCell ref="WMU73:WMZ73"/>
    <mergeCell ref="WNB73:WNG73"/>
    <mergeCell ref="WKC73:WKH73"/>
    <mergeCell ref="WKJ73:WKO73"/>
    <mergeCell ref="WKQ73:WKV73"/>
    <mergeCell ref="WKX73:WLC73"/>
    <mergeCell ref="WLE73:WLJ73"/>
    <mergeCell ref="WLL73:WLQ73"/>
    <mergeCell ref="WSE73:WSJ73"/>
    <mergeCell ref="WSL73:WSQ73"/>
    <mergeCell ref="WSS73:WSX73"/>
    <mergeCell ref="WSZ73:WTE73"/>
    <mergeCell ref="WTG73:WTL73"/>
    <mergeCell ref="WTN73:WTS73"/>
    <mergeCell ref="WQO73:WQT73"/>
    <mergeCell ref="WQV73:WRA73"/>
    <mergeCell ref="WRC73:WRH73"/>
    <mergeCell ref="WRJ73:WRO73"/>
    <mergeCell ref="WRQ73:WRV73"/>
    <mergeCell ref="WRX73:WSC73"/>
    <mergeCell ref="WOY73:WPD73"/>
    <mergeCell ref="WPF73:WPK73"/>
    <mergeCell ref="WPM73:WPR73"/>
    <mergeCell ref="WPT73:WPY73"/>
    <mergeCell ref="WQA73:WQF73"/>
    <mergeCell ref="WQH73:WQM73"/>
    <mergeCell ref="WZL73:WZQ73"/>
    <mergeCell ref="WZS73:WZX73"/>
    <mergeCell ref="WZZ73:XAE73"/>
    <mergeCell ref="WXA73:WXF73"/>
    <mergeCell ref="WXH73:WXM73"/>
    <mergeCell ref="WXO73:WXT73"/>
    <mergeCell ref="WXV73:WYA73"/>
    <mergeCell ref="WYC73:WYH73"/>
    <mergeCell ref="WYJ73:WYO73"/>
    <mergeCell ref="WVK73:WVP73"/>
    <mergeCell ref="WVR73:WVW73"/>
    <mergeCell ref="WVY73:WWD73"/>
    <mergeCell ref="WWF73:WWK73"/>
    <mergeCell ref="WWM73:WWR73"/>
    <mergeCell ref="WWT73:WWY73"/>
    <mergeCell ref="WTU73:WTZ73"/>
    <mergeCell ref="WUB73:WUG73"/>
    <mergeCell ref="WUI73:WUN73"/>
    <mergeCell ref="WUP73:WUU73"/>
    <mergeCell ref="WUW73:WVB73"/>
    <mergeCell ref="WVD73:WVI73"/>
    <mergeCell ref="B77:G77"/>
    <mergeCell ref="B78:G78"/>
    <mergeCell ref="B79:G79"/>
    <mergeCell ref="B88:G88"/>
    <mergeCell ref="B92:G92"/>
    <mergeCell ref="B64:G64"/>
    <mergeCell ref="B65:G65"/>
    <mergeCell ref="B68:G68"/>
    <mergeCell ref="B71:G71"/>
    <mergeCell ref="B72:G72"/>
    <mergeCell ref="B84:G84"/>
    <mergeCell ref="XDM73:XDR73"/>
    <mergeCell ref="XDT73:XDY73"/>
    <mergeCell ref="XEA73:XEF73"/>
    <mergeCell ref="XEH73:XEM73"/>
    <mergeCell ref="XEO73:XET73"/>
    <mergeCell ref="XEV73:XEX73"/>
    <mergeCell ref="XBW73:XCB73"/>
    <mergeCell ref="XCD73:XCI73"/>
    <mergeCell ref="XCK73:XCP73"/>
    <mergeCell ref="XCR73:XCW73"/>
    <mergeCell ref="XCY73:XDD73"/>
    <mergeCell ref="XDF73:XDK73"/>
    <mergeCell ref="XAG73:XAL73"/>
    <mergeCell ref="XAN73:XAS73"/>
    <mergeCell ref="XAU73:XAZ73"/>
    <mergeCell ref="XBB73:XBG73"/>
    <mergeCell ref="XBI73:XBN73"/>
    <mergeCell ref="XBP73:XBU73"/>
    <mergeCell ref="WYQ73:WYV73"/>
    <mergeCell ref="WYX73:WZC73"/>
    <mergeCell ref="WZE73:WZJ73"/>
    <mergeCell ref="B107:G107"/>
    <mergeCell ref="B109:G109"/>
    <mergeCell ref="B110:G110"/>
    <mergeCell ref="B47:G47"/>
    <mergeCell ref="B111:G111"/>
    <mergeCell ref="B80:G80"/>
    <mergeCell ref="B81:G81"/>
    <mergeCell ref="B82:G82"/>
    <mergeCell ref="B83:G83"/>
    <mergeCell ref="B90:G90"/>
    <mergeCell ref="B91:G91"/>
    <mergeCell ref="B86:G86"/>
    <mergeCell ref="B97:G97"/>
    <mergeCell ref="B108:G108"/>
    <mergeCell ref="B116:G116"/>
    <mergeCell ref="B117:G117"/>
    <mergeCell ref="B118:G118"/>
    <mergeCell ref="B101:G101"/>
    <mergeCell ref="B102:G102"/>
    <mergeCell ref="B103:G103"/>
    <mergeCell ref="B104:G104"/>
    <mergeCell ref="B105:G105"/>
    <mergeCell ref="B106:G106"/>
    <mergeCell ref="B100:G100"/>
    <mergeCell ref="B99:G99"/>
    <mergeCell ref="B98:G98"/>
    <mergeCell ref="B95:G95"/>
    <mergeCell ref="B93:G93"/>
    <mergeCell ref="B94:G94"/>
    <mergeCell ref="B96:G96"/>
    <mergeCell ref="B89:G89"/>
    <mergeCell ref="B74:G74"/>
  </mergeCells>
  <hyperlinks>
    <hyperlink ref="D6" r:id="rId1"/>
    <hyperlink ref="D8" r:id="rId2"/>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70" zoomScaleNormal="70" workbookViewId="0">
      <pane ySplit="5" topLeftCell="A6" activePane="bottomLeft" state="frozen"/>
      <selection pane="bottomLeft"/>
    </sheetView>
  </sheetViews>
  <sheetFormatPr baseColWidth="10" defaultColWidth="167.625" defaultRowHeight="15"/>
  <cols>
    <col min="1" max="1" width="97.125" style="3" customWidth="1"/>
    <col min="2" max="2" width="17.875" style="224" bestFit="1" customWidth="1"/>
    <col min="3" max="4" width="18.875" style="224" bestFit="1" customWidth="1"/>
    <col min="5" max="5" width="20" style="224" bestFit="1" customWidth="1"/>
    <col min="6" max="7" width="18.875" style="224" bestFit="1" customWidth="1"/>
    <col min="8" max="15" width="19" style="224" bestFit="1" customWidth="1"/>
    <col min="16" max="16" width="18.875" style="224" bestFit="1" customWidth="1"/>
    <col min="17" max="17" width="19" style="224" bestFit="1" customWidth="1"/>
    <col min="18" max="18" width="18.875" style="224" bestFit="1" customWidth="1"/>
    <col min="19" max="20" width="19" style="224" bestFit="1" customWidth="1"/>
    <col min="21" max="21" width="20.25" style="224" bestFit="1" customWidth="1"/>
    <col min="22" max="22" width="26.25" style="224" customWidth="1"/>
    <col min="23" max="23" width="24.125" style="1" customWidth="1"/>
    <col min="24" max="24" width="30.625" style="1" customWidth="1"/>
    <col min="25" max="25" width="25.625" style="1" customWidth="1"/>
    <col min="26" max="26" width="96.875" style="1" customWidth="1"/>
    <col min="27" max="16384" width="167.625" style="1"/>
  </cols>
  <sheetData>
    <row r="1" spans="1:24" s="2" customFormat="1" ht="18.75">
      <c r="A1" s="394" t="s">
        <v>798</v>
      </c>
      <c r="B1" s="923"/>
      <c r="C1" s="923"/>
      <c r="D1" s="923"/>
      <c r="E1" s="923"/>
      <c r="F1" s="923"/>
      <c r="G1" s="923"/>
      <c r="H1" s="923"/>
      <c r="I1" s="923"/>
      <c r="J1" s="923"/>
      <c r="K1" s="923"/>
      <c r="L1" s="923"/>
      <c r="M1" s="923"/>
      <c r="N1" s="923"/>
      <c r="O1" s="923"/>
      <c r="P1" s="923"/>
      <c r="Q1" s="923"/>
      <c r="R1" s="923"/>
      <c r="S1" s="923"/>
      <c r="T1" s="923"/>
      <c r="U1" s="923"/>
      <c r="V1" s="923"/>
    </row>
    <row r="2" spans="1:24" s="2" customFormat="1" ht="18.75">
      <c r="A2" s="922" t="s">
        <v>531</v>
      </c>
      <c r="B2" s="923"/>
      <c r="C2" s="923"/>
      <c r="D2" s="923"/>
      <c r="E2" s="923"/>
      <c r="F2" s="923"/>
      <c r="G2" s="923"/>
      <c r="H2" s="923"/>
      <c r="I2" s="923"/>
      <c r="J2" s="923"/>
      <c r="K2" s="923"/>
      <c r="L2" s="923"/>
      <c r="M2" s="923"/>
      <c r="N2" s="923"/>
      <c r="O2" s="923"/>
      <c r="P2" s="923"/>
      <c r="Q2" s="923"/>
      <c r="R2" s="923"/>
      <c r="S2" s="923"/>
      <c r="T2" s="923"/>
      <c r="U2" s="923"/>
      <c r="V2" s="923"/>
    </row>
    <row r="3" spans="1:24" s="2" customFormat="1" ht="18.75">
      <c r="A3" s="394"/>
      <c r="B3" s="395"/>
      <c r="C3" s="395"/>
      <c r="D3" s="838"/>
      <c r="E3" s="395"/>
      <c r="F3" s="395"/>
      <c r="G3" s="395"/>
      <c r="H3" s="395"/>
      <c r="I3" s="395"/>
      <c r="J3" s="395"/>
      <c r="K3" s="395"/>
      <c r="L3" s="395"/>
      <c r="M3" s="395"/>
      <c r="N3" s="395"/>
      <c r="O3" s="395"/>
      <c r="P3" s="395"/>
      <c r="Q3" s="395"/>
      <c r="R3" s="395"/>
      <c r="S3" s="395"/>
      <c r="T3" s="395"/>
      <c r="U3" s="395"/>
      <c r="V3" s="395"/>
    </row>
    <row r="4" spans="1:24">
      <c r="V4" s="1"/>
    </row>
    <row r="5" spans="1:24" s="836" customFormat="1" ht="15.75">
      <c r="A5" s="835" t="s">
        <v>532</v>
      </c>
      <c r="B5" s="393">
        <v>1</v>
      </c>
      <c r="C5" s="393">
        <v>2</v>
      </c>
      <c r="D5" s="393">
        <v>3</v>
      </c>
      <c r="E5" s="393">
        <v>4</v>
      </c>
      <c r="F5" s="393">
        <v>5</v>
      </c>
      <c r="G5" s="393">
        <v>6</v>
      </c>
      <c r="H5" s="393">
        <v>7</v>
      </c>
      <c r="I5" s="393">
        <v>8</v>
      </c>
      <c r="J5" s="393">
        <v>9</v>
      </c>
      <c r="K5" s="393">
        <v>10</v>
      </c>
      <c r="L5" s="393">
        <v>11</v>
      </c>
      <c r="M5" s="393">
        <v>12</v>
      </c>
      <c r="N5" s="393">
        <v>13</v>
      </c>
      <c r="O5" s="393">
        <v>14</v>
      </c>
      <c r="P5" s="393">
        <v>15</v>
      </c>
      <c r="Q5" s="393">
        <v>16</v>
      </c>
      <c r="R5" s="393">
        <v>17</v>
      </c>
      <c r="S5" s="393">
        <v>18</v>
      </c>
      <c r="T5" s="393">
        <v>19</v>
      </c>
      <c r="U5" s="393">
        <v>20</v>
      </c>
      <c r="V5" s="835" t="s">
        <v>120</v>
      </c>
    </row>
    <row r="6" spans="1:24" s="837" customFormat="1" ht="15.75">
      <c r="A6" s="396" t="str">
        <f>Portafolio!C2</f>
        <v>1. Incremento del consumo de carne bovina y sus derivados, en el mercado nacional.</v>
      </c>
      <c r="B6" s="396">
        <f>'P1'!E7</f>
        <v>0</v>
      </c>
      <c r="C6" s="396">
        <f>'P1'!F7</f>
        <v>3011699839.3059998</v>
      </c>
      <c r="D6" s="396">
        <f>'P1'!G7</f>
        <v>3011699839.3059998</v>
      </c>
      <c r="E6" s="396">
        <f>'P1'!H7</f>
        <v>3011699839.3059998</v>
      </c>
      <c r="F6" s="396">
        <f>'P1'!I7</f>
        <v>3011699839.3059998</v>
      </c>
      <c r="G6" s="396">
        <f>'P1'!J7</f>
        <v>793877250</v>
      </c>
      <c r="H6" s="396">
        <f>'P1'!K7</f>
        <v>2217822589.3059998</v>
      </c>
      <c r="I6" s="396">
        <f>'P1'!L7</f>
        <v>793877250</v>
      </c>
      <c r="J6" s="396">
        <f>'P1'!M7</f>
        <v>2217822589.3059998</v>
      </c>
      <c r="K6" s="396">
        <f>'P1'!N7</f>
        <v>793877250</v>
      </c>
      <c r="L6" s="396">
        <f>'P1'!O7</f>
        <v>2217822589.3059998</v>
      </c>
      <c r="M6" s="396">
        <f>'P1'!P7</f>
        <v>793877250</v>
      </c>
      <c r="N6" s="396">
        <f>'P1'!Q7</f>
        <v>2217822589.3059998</v>
      </c>
      <c r="O6" s="396">
        <f>'P1'!R7</f>
        <v>793877250</v>
      </c>
      <c r="P6" s="396">
        <f>'P1'!S7</f>
        <v>2217822589.3059998</v>
      </c>
      <c r="Q6" s="396">
        <f>'P1'!T7</f>
        <v>0</v>
      </c>
      <c r="R6" s="396">
        <f>'P1'!U7</f>
        <v>3011699839.3059998</v>
      </c>
      <c r="S6" s="396">
        <f>'P1'!V7</f>
        <v>0</v>
      </c>
      <c r="T6" s="396">
        <f>'P1'!W7</f>
        <v>2217822589.3059998</v>
      </c>
      <c r="U6" s="396">
        <f>'P1'!X7</f>
        <v>793877250</v>
      </c>
      <c r="V6" s="396">
        <f>'P1'!Y7</f>
        <v>33128698232.365997</v>
      </c>
    </row>
    <row r="7" spans="1:24" s="836" customFormat="1" ht="15.75">
      <c r="A7" s="397" t="str">
        <f>Portafolio!D2</f>
        <v>1.1. Fortalecimiento de la educación del consumidor de carne bovina y sus derivados, a nivel nacional.</v>
      </c>
      <c r="B7" s="397">
        <f>'P1'!E8</f>
        <v>0</v>
      </c>
      <c r="C7" s="397">
        <f>'P1'!F8</f>
        <v>793877250</v>
      </c>
      <c r="D7" s="397">
        <f>'P1'!G8</f>
        <v>793877250</v>
      </c>
      <c r="E7" s="397">
        <f>'P1'!H8</f>
        <v>793877250</v>
      </c>
      <c r="F7" s="397">
        <f>'P1'!I8</f>
        <v>793877250</v>
      </c>
      <c r="G7" s="397">
        <f>'P1'!J8</f>
        <v>793877250</v>
      </c>
      <c r="H7" s="397" t="str">
        <f>'P1'!K8</f>
        <v>Por definir</v>
      </c>
      <c r="I7" s="397">
        <f>'P1'!L8</f>
        <v>793877250</v>
      </c>
      <c r="J7" s="397" t="str">
        <f>'P1'!M8</f>
        <v>Por definir</v>
      </c>
      <c r="K7" s="397">
        <f>'P1'!N8</f>
        <v>793877250</v>
      </c>
      <c r="L7" s="397" t="str">
        <f>'P1'!O8</f>
        <v>Por definir</v>
      </c>
      <c r="M7" s="397">
        <f>'P1'!P8</f>
        <v>793877250</v>
      </c>
      <c r="N7" s="397" t="str">
        <f>'P1'!Q8</f>
        <v>Por definir</v>
      </c>
      <c r="O7" s="397">
        <f>'P1'!R8</f>
        <v>793877250</v>
      </c>
      <c r="P7" s="397" t="str">
        <f>'P1'!S8</f>
        <v>Por definir</v>
      </c>
      <c r="Q7" s="397" t="str">
        <f>'P1'!T8</f>
        <v>Por definir</v>
      </c>
      <c r="R7" s="397">
        <f>'P1'!U8</f>
        <v>793877250</v>
      </c>
      <c r="S7" s="397" t="str">
        <f>'P1'!V8</f>
        <v>Por definir</v>
      </c>
      <c r="T7" s="397" t="str">
        <f>'P1'!W8</f>
        <v>Por definir</v>
      </c>
      <c r="U7" s="397">
        <f>'P1'!X8</f>
        <v>793877250</v>
      </c>
      <c r="V7" s="397">
        <f>'P1'!Y8</f>
        <v>8732649750</v>
      </c>
      <c r="W7" s="837"/>
      <c r="X7" s="837"/>
    </row>
    <row r="8" spans="1:24" s="836" customFormat="1" ht="15.75">
      <c r="A8" s="397" t="str">
        <f>Portafolio!D3</f>
        <v xml:space="preserve">1.2. Posicionamiento comercial de la carne bovina y sus derivados, en el mercado colombiano. </v>
      </c>
      <c r="B8" s="397">
        <f>'P1'!E9</f>
        <v>0</v>
      </c>
      <c r="C8" s="397">
        <f>'P1'!F9</f>
        <v>2217822589.3059998</v>
      </c>
      <c r="D8" s="397">
        <f>'P1'!G9</f>
        <v>2217822589.3059998</v>
      </c>
      <c r="E8" s="397">
        <f>'P1'!H9</f>
        <v>2217822589.3059998</v>
      </c>
      <c r="F8" s="397">
        <f>'P1'!I9</f>
        <v>2217822589.3059998</v>
      </c>
      <c r="G8" s="397" t="str">
        <f>'P1'!J9</f>
        <v>Por  definir</v>
      </c>
      <c r="H8" s="397">
        <f>'P1'!K9</f>
        <v>2217822589.3059998</v>
      </c>
      <c r="I8" s="397" t="str">
        <f>'P1'!L9</f>
        <v>Por definir</v>
      </c>
      <c r="J8" s="397">
        <f>'P1'!M9</f>
        <v>2217822589.3059998</v>
      </c>
      <c r="K8" s="397" t="str">
        <f>'P1'!N9</f>
        <v>Por definir</v>
      </c>
      <c r="L8" s="397">
        <f>'P1'!O9</f>
        <v>2217822589.3059998</v>
      </c>
      <c r="M8" s="397" t="str">
        <f>'P1'!P9</f>
        <v>Por definir</v>
      </c>
      <c r="N8" s="397">
        <f>'P1'!Q9</f>
        <v>2217822589.3059998</v>
      </c>
      <c r="O8" s="397" t="str">
        <f>'P1'!R9</f>
        <v>Por definir</v>
      </c>
      <c r="P8" s="397">
        <f>'P1'!S9</f>
        <v>2217822589.3059998</v>
      </c>
      <c r="Q8" s="397" t="str">
        <f>'P1'!T9</f>
        <v>Por definir</v>
      </c>
      <c r="R8" s="397">
        <f>'P1'!U9</f>
        <v>2217822589.3059998</v>
      </c>
      <c r="S8" s="397" t="str">
        <f>'P1'!V9</f>
        <v>Por definir</v>
      </c>
      <c r="T8" s="397">
        <f>'P1'!W9</f>
        <v>2217822589.3059998</v>
      </c>
      <c r="U8" s="397" t="str">
        <f>'P1'!X9</f>
        <v>Por definir</v>
      </c>
      <c r="V8" s="397">
        <f>'P1'!Y9</f>
        <v>24396048482.365997</v>
      </c>
      <c r="W8" s="837"/>
      <c r="X8" s="837"/>
    </row>
    <row r="9" spans="1:24" s="837" customFormat="1" ht="15.75">
      <c r="A9" s="396" t="str">
        <f>Portafolio!C4</f>
        <v>2. Aumento de las exportaciones de los productos de la cadena cárnica bovina colombiana.</v>
      </c>
      <c r="B9" s="396">
        <f>'P2'!E7</f>
        <v>0</v>
      </c>
      <c r="C9" s="396">
        <f>'P2'!F7</f>
        <v>2079179430.5883334</v>
      </c>
      <c r="D9" s="396">
        <f>'P2'!G7</f>
        <v>2495015316.7059999</v>
      </c>
      <c r="E9" s="396">
        <f>'P2'!H7</f>
        <v>2495015316.7059999</v>
      </c>
      <c r="F9" s="396">
        <f>'P2'!I7</f>
        <v>2495015316.7059999</v>
      </c>
      <c r="G9" s="396">
        <f>'P2'!J7</f>
        <v>2495015316.7059999</v>
      </c>
      <c r="H9" s="396">
        <f>'P2'!K7</f>
        <v>2495015316.7059999</v>
      </c>
      <c r="I9" s="396">
        <f>'P2'!L7</f>
        <v>2495015316.7059999</v>
      </c>
      <c r="J9" s="396">
        <f>'P2'!M7</f>
        <v>2495015316.7059999</v>
      </c>
      <c r="K9" s="396">
        <f>'P2'!N7</f>
        <v>2495015316.7059999</v>
      </c>
      <c r="L9" s="396">
        <f>'P2'!O7</f>
        <v>2495015316.7059999</v>
      </c>
      <c r="M9" s="396">
        <f>'P2'!P7</f>
        <v>2495015316.7059999</v>
      </c>
      <c r="N9" s="396">
        <f>'P2'!Q7</f>
        <v>2495015316.7059999</v>
      </c>
      <c r="O9" s="396">
        <f>'P2'!R7</f>
        <v>2495015316.7059999</v>
      </c>
      <c r="P9" s="396">
        <f>'P2'!S7</f>
        <v>2495015316.7059999</v>
      </c>
      <c r="Q9" s="396">
        <f>'P2'!T7</f>
        <v>2495015316.7059999</v>
      </c>
      <c r="R9" s="396">
        <f>'P2'!U7</f>
        <v>2495015316.7059999</v>
      </c>
      <c r="S9" s="396">
        <f>'P2'!V7</f>
        <v>2495015316.7059999</v>
      </c>
      <c r="T9" s="396">
        <f>'P2'!W7</f>
        <v>2495015316.7059999</v>
      </c>
      <c r="U9" s="396">
        <f>'P2'!X7</f>
        <v>2495015316.7059999</v>
      </c>
      <c r="V9" s="396">
        <f>'P2'!Y7</f>
        <v>46989455131.296341</v>
      </c>
    </row>
    <row r="10" spans="1:24" s="836" customFormat="1" ht="30">
      <c r="A10" s="397" t="str">
        <f>Portafolio!D4</f>
        <v>2.1. Mejora de la admisibilidad sanitaria y la promoción comercial  de los productos de la cadena cárnica bovina colombiana, en el mercado internacional.</v>
      </c>
      <c r="B10" s="397">
        <f>'P2'!E8</f>
        <v>0</v>
      </c>
      <c r="C10" s="397">
        <f>'P2'!F8</f>
        <v>2079179430.5883334</v>
      </c>
      <c r="D10" s="397">
        <f>'P2'!G8</f>
        <v>2495015316.7059999</v>
      </c>
      <c r="E10" s="397">
        <f>'P2'!H8</f>
        <v>2495015316.7059999</v>
      </c>
      <c r="F10" s="397">
        <f>'P2'!I8</f>
        <v>2495015316.7059999</v>
      </c>
      <c r="G10" s="397">
        <f>'P2'!J8</f>
        <v>2495015316.7059999</v>
      </c>
      <c r="H10" s="397">
        <f>'P2'!K8</f>
        <v>2495015316.7059999</v>
      </c>
      <c r="I10" s="397">
        <f>'P2'!L8</f>
        <v>2495015316.7059999</v>
      </c>
      <c r="J10" s="397">
        <f>'P2'!M8</f>
        <v>2495015316.7059999</v>
      </c>
      <c r="K10" s="397">
        <f>'P2'!N8</f>
        <v>2495015316.7059999</v>
      </c>
      <c r="L10" s="397">
        <f>'P2'!O8</f>
        <v>2495015316.7059999</v>
      </c>
      <c r="M10" s="397">
        <f>'P2'!P8</f>
        <v>2495015316.7059999</v>
      </c>
      <c r="N10" s="397">
        <f>'P2'!Q8</f>
        <v>2495015316.7059999</v>
      </c>
      <c r="O10" s="397">
        <f>'P2'!R8</f>
        <v>2495015316.7059999</v>
      </c>
      <c r="P10" s="397">
        <f>'P2'!S8</f>
        <v>2495015316.7059999</v>
      </c>
      <c r="Q10" s="397">
        <f>'P2'!T8</f>
        <v>2495015316.7059999</v>
      </c>
      <c r="R10" s="397">
        <f>'P2'!U8</f>
        <v>2495015316.7059999</v>
      </c>
      <c r="S10" s="397">
        <f>'P2'!V8</f>
        <v>2495015316.7059999</v>
      </c>
      <c r="T10" s="397">
        <f>'P2'!W8</f>
        <v>2495015316.7059999</v>
      </c>
      <c r="U10" s="397">
        <f>'P2'!X8</f>
        <v>2495015316.7059999</v>
      </c>
      <c r="V10" s="397">
        <f>'P2'!Y8</f>
        <v>46989455131.296341</v>
      </c>
      <c r="W10" s="837"/>
      <c r="X10" s="837"/>
    </row>
    <row r="11" spans="1:24" s="837" customFormat="1" ht="15.75">
      <c r="A11" s="396" t="str">
        <f>Portafolio!C5</f>
        <v>3. Mejora de la productividad y competitividad de los sistemas productivos de ganado de carne</v>
      </c>
      <c r="B11" s="396">
        <f>'P3'!E7</f>
        <v>0</v>
      </c>
      <c r="C11" s="396">
        <f>'P3'!F7</f>
        <v>5853220540.625</v>
      </c>
      <c r="D11" s="396">
        <f>'P3'!G7</f>
        <v>17622447934.060001</v>
      </c>
      <c r="E11" s="396">
        <f>'P3'!H7</f>
        <v>22452447934.060001</v>
      </c>
      <c r="F11" s="396">
        <f>'P3'!I7</f>
        <v>22452447934.060001</v>
      </c>
      <c r="G11" s="396">
        <f>'P3'!J7</f>
        <v>22452447934.060001</v>
      </c>
      <c r="H11" s="396">
        <f>'P3'!K7</f>
        <v>22452447934.060001</v>
      </c>
      <c r="I11" s="396">
        <f>'P3'!L7</f>
        <v>22452447934.060001</v>
      </c>
      <c r="J11" s="396">
        <f>'P3'!M7</f>
        <v>33722447934.060001</v>
      </c>
      <c r="K11" s="396">
        <f>'P3'!N7</f>
        <v>33722447934.060001</v>
      </c>
      <c r="L11" s="396">
        <f>'P3'!O7</f>
        <v>33722447934.060001</v>
      </c>
      <c r="M11" s="396">
        <f>'P3'!P7</f>
        <v>33722447934.060001</v>
      </c>
      <c r="N11" s="396">
        <f>'P3'!Q7</f>
        <v>33722447934.060001</v>
      </c>
      <c r="O11" s="396">
        <f>'P3'!R7</f>
        <v>24223447934.060001</v>
      </c>
      <c r="P11" s="396">
        <f>'P3'!S7</f>
        <v>24223447934.060001</v>
      </c>
      <c r="Q11" s="396">
        <f>'P3'!T7</f>
        <v>24223447934.060001</v>
      </c>
      <c r="R11" s="396">
        <f>'P3'!U7</f>
        <v>24223447934.060001</v>
      </c>
      <c r="S11" s="396">
        <f>'P3'!V7</f>
        <v>24223447934.060001</v>
      </c>
      <c r="T11" s="396">
        <f>'P3'!W7</f>
        <v>24223447934.060001</v>
      </c>
      <c r="U11" s="396">
        <f>'P3'!X7</f>
        <v>24223447934.060001</v>
      </c>
      <c r="V11" s="396">
        <f>'P3'!Y7</f>
        <v>473914283353.70496</v>
      </c>
    </row>
    <row r="12" spans="1:24" s="836" customFormat="1" ht="15.75">
      <c r="A12" s="397" t="str">
        <f>Portafolio!D5</f>
        <v>3.1. Desarrollo de asistencia técnica y extensión agropecuaria básica para sistemas productivos de carne.</v>
      </c>
      <c r="B12" s="397">
        <f>'P3'!E8</f>
        <v>0</v>
      </c>
      <c r="C12" s="397">
        <f>'P3'!F8</f>
        <v>2500746061.4583335</v>
      </c>
      <c r="D12" s="397">
        <f>'P3'!G8</f>
        <v>6001790547.5</v>
      </c>
      <c r="E12" s="397">
        <f>'P3'!H8</f>
        <v>8014290547.5</v>
      </c>
      <c r="F12" s="397">
        <f>'P3'!I8</f>
        <v>8014290547.5</v>
      </c>
      <c r="G12" s="397">
        <f>'P3'!J8</f>
        <v>8014290547.5</v>
      </c>
      <c r="H12" s="397">
        <f>'P3'!K8</f>
        <v>8014290547.5</v>
      </c>
      <c r="I12" s="397">
        <f>'P3'!L8</f>
        <v>8014290547.5</v>
      </c>
      <c r="J12" s="397">
        <f>'P3'!M8</f>
        <v>12441790547.5</v>
      </c>
      <c r="K12" s="397">
        <f>'P3'!N8</f>
        <v>12441790547.5</v>
      </c>
      <c r="L12" s="397">
        <f>'P3'!O8</f>
        <v>12441790547.5</v>
      </c>
      <c r="M12" s="397">
        <f>'P3'!P8</f>
        <v>12441790547.5</v>
      </c>
      <c r="N12" s="397">
        <f>'P3'!Q8</f>
        <v>12441790547.5</v>
      </c>
      <c r="O12" s="397">
        <f>'P3'!R8</f>
        <v>8819290547.5</v>
      </c>
      <c r="P12" s="397">
        <f>'P3'!S8</f>
        <v>8819290547.5</v>
      </c>
      <c r="Q12" s="397">
        <f>'P3'!T8</f>
        <v>8819290547.5</v>
      </c>
      <c r="R12" s="397">
        <f>'P3'!U8</f>
        <v>8819290547.5</v>
      </c>
      <c r="S12" s="397">
        <f>'P3'!V8</f>
        <v>8819290547.5</v>
      </c>
      <c r="T12" s="397">
        <f>'P3'!W8</f>
        <v>8819290547.5</v>
      </c>
      <c r="U12" s="397">
        <f>'P3'!X8</f>
        <v>8819290547.5</v>
      </c>
      <c r="V12" s="397">
        <f>'P3'!Y8</f>
        <v>172517975916.45834</v>
      </c>
      <c r="W12" s="837"/>
      <c r="X12" s="837"/>
    </row>
    <row r="13" spans="1:24" s="836" customFormat="1" ht="15.75">
      <c r="A13" s="397" t="str">
        <f>Portafolio!D6</f>
        <v xml:space="preserve">3.2. Fortalecimiento de la gestión empresarial en los sistemas productivos de ganado de carne.  </v>
      </c>
      <c r="B13" s="397">
        <f>'P3'!E9</f>
        <v>0</v>
      </c>
      <c r="C13" s="397">
        <f>'P3'!F9</f>
        <v>3352474479.166667</v>
      </c>
      <c r="D13" s="397">
        <f>'P3'!G9</f>
        <v>8045938750</v>
      </c>
      <c r="E13" s="397">
        <f>'P3'!H9</f>
        <v>10863438750</v>
      </c>
      <c r="F13" s="397">
        <f>'P3'!I9</f>
        <v>10863438750</v>
      </c>
      <c r="G13" s="397">
        <f>'P3'!J9</f>
        <v>10863438750</v>
      </c>
      <c r="H13" s="397">
        <f>'P3'!K9</f>
        <v>10863438750</v>
      </c>
      <c r="I13" s="397">
        <f>'P3'!L9</f>
        <v>10863438750</v>
      </c>
      <c r="J13" s="397">
        <f>'P3'!M9</f>
        <v>17705938750</v>
      </c>
      <c r="K13" s="397">
        <f>'P3'!N9</f>
        <v>17705938750</v>
      </c>
      <c r="L13" s="397">
        <f>'P3'!O9</f>
        <v>17705938750</v>
      </c>
      <c r="M13" s="397">
        <f>'P3'!P9</f>
        <v>17705938750</v>
      </c>
      <c r="N13" s="397">
        <f>'P3'!Q9</f>
        <v>17705938750</v>
      </c>
      <c r="O13" s="397">
        <f>'P3'!R9</f>
        <v>11829438750</v>
      </c>
      <c r="P13" s="397">
        <f>'P3'!S9</f>
        <v>11829438750</v>
      </c>
      <c r="Q13" s="397">
        <f>'P3'!T9</f>
        <v>11829438750</v>
      </c>
      <c r="R13" s="397">
        <f>'P3'!U9</f>
        <v>11829438750</v>
      </c>
      <c r="S13" s="397">
        <f>'P3'!V9</f>
        <v>11829438750</v>
      </c>
      <c r="T13" s="397">
        <f>'P3'!W9</f>
        <v>11829438750</v>
      </c>
      <c r="U13" s="397">
        <f>'P3'!X9</f>
        <v>11829438750</v>
      </c>
      <c r="V13" s="397">
        <f>'P3'!Y9</f>
        <v>237051371979.16669</v>
      </c>
      <c r="W13" s="837"/>
      <c r="X13" s="837"/>
    </row>
    <row r="14" spans="1:24" s="836" customFormat="1" ht="30">
      <c r="A14" s="544" t="str">
        <f>+Portafolio!D7</f>
        <v xml:space="preserve">3.3. Aumento de la oferta y de los estándares de calidad en la producción de forrajes frescos y conservados, y de subproductos agrícolas de interés en la nutrición bovina.                                                                                                                                                                                                                                                                                 </v>
      </c>
      <c r="B14" s="397">
        <f>'P3'!E10</f>
        <v>0</v>
      </c>
      <c r="C14" s="397">
        <f>'P3'!F10</f>
        <v>0</v>
      </c>
      <c r="D14" s="397">
        <f>'P3'!G10</f>
        <v>3574718636.5599999</v>
      </c>
      <c r="E14" s="397">
        <f>'P3'!H10</f>
        <v>3574718636.5599999</v>
      </c>
      <c r="F14" s="397">
        <f>'P3'!I10</f>
        <v>3574718636.5599999</v>
      </c>
      <c r="G14" s="397">
        <f>'P3'!J10</f>
        <v>3574718636.5599999</v>
      </c>
      <c r="H14" s="397">
        <f>'P3'!K10</f>
        <v>3574718636.5599999</v>
      </c>
      <c r="I14" s="397">
        <f>'P3'!L10</f>
        <v>3574718636.5599999</v>
      </c>
      <c r="J14" s="397">
        <f>'P3'!M10</f>
        <v>3574718636.5599999</v>
      </c>
      <c r="K14" s="397">
        <f>'P3'!N10</f>
        <v>3574718636.5599999</v>
      </c>
      <c r="L14" s="397">
        <f>'P3'!O10</f>
        <v>3574718636.5599999</v>
      </c>
      <c r="M14" s="397">
        <f>'P3'!P10</f>
        <v>3574718636.5599999</v>
      </c>
      <c r="N14" s="397">
        <f>'P3'!Q10</f>
        <v>3574718636.5599999</v>
      </c>
      <c r="O14" s="397">
        <f>'P3'!R10</f>
        <v>3574718636.5599999</v>
      </c>
      <c r="P14" s="397">
        <f>'P3'!S10</f>
        <v>3574718636.5599999</v>
      </c>
      <c r="Q14" s="397">
        <f>'P3'!T10</f>
        <v>3574718636.5599999</v>
      </c>
      <c r="R14" s="397">
        <f>'P3'!U10</f>
        <v>3574718636.5599999</v>
      </c>
      <c r="S14" s="397">
        <f>'P3'!V10</f>
        <v>3574718636.5599999</v>
      </c>
      <c r="T14" s="397">
        <f>'P3'!W10</f>
        <v>3574718636.5599999</v>
      </c>
      <c r="U14" s="397">
        <f>'P3'!X10</f>
        <v>3574718636.5599999</v>
      </c>
      <c r="V14" s="397">
        <f>'P3'!Y10</f>
        <v>64344935458.079987</v>
      </c>
      <c r="W14" s="837"/>
      <c r="X14" s="837"/>
    </row>
    <row r="15" spans="1:24" s="836" customFormat="1" ht="31.5">
      <c r="A15" s="396" t="str">
        <f>Portafolio!C8</f>
        <v>4. Mejora de la eficiencia y competitividad en el procesamiento y la comercialización de carne bovina.</v>
      </c>
      <c r="B15" s="396">
        <f>'P4'!E7</f>
        <v>0</v>
      </c>
      <c r="C15" s="396">
        <f>'P4'!F7</f>
        <v>1631842853.75</v>
      </c>
      <c r="D15" s="396">
        <f>'P4'!G7</f>
        <v>9791057122.5</v>
      </c>
      <c r="E15" s="396">
        <f>'P4'!H7</f>
        <v>67982157122.5</v>
      </c>
      <c r="F15" s="396">
        <f>'P4'!I7</f>
        <v>67982157122.5</v>
      </c>
      <c r="G15" s="396">
        <f>'P4'!J7</f>
        <v>67982157122.5</v>
      </c>
      <c r="H15" s="396">
        <f>'P4'!K7</f>
        <v>74282157122.5</v>
      </c>
      <c r="I15" s="396">
        <f>'P4'!L7</f>
        <v>67982157122.5</v>
      </c>
      <c r="J15" s="396">
        <f>'P4'!M7</f>
        <v>67982157122.5</v>
      </c>
      <c r="K15" s="396">
        <f>'P4'!N7</f>
        <v>67982157122.5</v>
      </c>
      <c r="L15" s="396">
        <f>'P4'!O7</f>
        <v>67982157122.5</v>
      </c>
      <c r="M15" s="396">
        <f>'P4'!P7</f>
        <v>74282157122.5</v>
      </c>
      <c r="N15" s="396">
        <f>'P4'!Q7</f>
        <v>67982157122.5</v>
      </c>
      <c r="O15" s="396">
        <f>'P4'!R7</f>
        <v>67982157122.5</v>
      </c>
      <c r="P15" s="396">
        <f>'P4'!S7</f>
        <v>67982157122.5</v>
      </c>
      <c r="Q15" s="396">
        <f>'P4'!T7</f>
        <v>67982157122.5</v>
      </c>
      <c r="R15" s="396">
        <f>'P4'!U7</f>
        <v>74282157122.5</v>
      </c>
      <c r="S15" s="396">
        <f>'P4'!V7</f>
        <v>67982157122.5</v>
      </c>
      <c r="T15" s="396">
        <f>'P4'!W7</f>
        <v>67982157122.5</v>
      </c>
      <c r="U15" s="396">
        <f>'P4'!X7</f>
        <v>67982157122.5</v>
      </c>
      <c r="V15" s="396">
        <f>'P4'!Y7</f>
        <v>1186019571058.75</v>
      </c>
      <c r="W15" s="837"/>
      <c r="X15" s="837"/>
    </row>
    <row r="16" spans="1:24" s="836" customFormat="1" ht="30">
      <c r="A16" s="397" t="str">
        <f>Portafolio!D8</f>
        <v>4.1. Desarrollo de asistencia técnica y extensión agroindustrial básica en los eslabones del procesamiento y la comercialización.</v>
      </c>
      <c r="B16" s="397">
        <f>'P4'!E8</f>
        <v>0</v>
      </c>
      <c r="C16" s="397">
        <f>'P4'!F8</f>
        <v>495706757.91666669</v>
      </c>
      <c r="D16" s="397">
        <f>'P4'!G8</f>
        <v>2974240547.5</v>
      </c>
      <c r="E16" s="397">
        <f>'P4'!H8</f>
        <v>18346240547.5</v>
      </c>
      <c r="F16" s="397">
        <f>'P4'!I8</f>
        <v>18346240547.5</v>
      </c>
      <c r="G16" s="397">
        <f>'P4'!J8</f>
        <v>18346240547.5</v>
      </c>
      <c r="H16" s="397">
        <f>'P4'!K8</f>
        <v>18346240547.5</v>
      </c>
      <c r="I16" s="397">
        <f>'P4'!L8</f>
        <v>18346240547.5</v>
      </c>
      <c r="J16" s="397">
        <f>'P4'!M8</f>
        <v>18346240547.5</v>
      </c>
      <c r="K16" s="397">
        <f>'P4'!N8</f>
        <v>18346240547.5</v>
      </c>
      <c r="L16" s="397">
        <f>'P4'!O8</f>
        <v>18346240547.5</v>
      </c>
      <c r="M16" s="397">
        <f>'P4'!P8</f>
        <v>18346240547.5</v>
      </c>
      <c r="N16" s="397">
        <f>'P4'!Q8</f>
        <v>18346240547.5</v>
      </c>
      <c r="O16" s="397">
        <f>'P4'!R8</f>
        <v>18346240547.5</v>
      </c>
      <c r="P16" s="397">
        <f>'P4'!S8</f>
        <v>18346240547.5</v>
      </c>
      <c r="Q16" s="397">
        <f>'P4'!T8</f>
        <v>18346240547.5</v>
      </c>
      <c r="R16" s="397">
        <f>'P4'!U8</f>
        <v>18346240547.5</v>
      </c>
      <c r="S16" s="397">
        <f>'P4'!V8</f>
        <v>18346240547.5</v>
      </c>
      <c r="T16" s="397">
        <f>'P4'!W8</f>
        <v>18346240547.5</v>
      </c>
      <c r="U16" s="397">
        <f>'P4'!X8</f>
        <v>18346240547.5</v>
      </c>
      <c r="V16" s="397">
        <f>'P4'!Y8</f>
        <v>315356036612.91669</v>
      </c>
      <c r="W16" s="837"/>
      <c r="X16" s="837"/>
    </row>
    <row r="17" spans="1:24" s="836" customFormat="1" ht="15.75">
      <c r="A17" s="397" t="str">
        <f>Portafolio!D9</f>
        <v>4.2. Fortalecimiento de la gestión empresarial en los eslabones del procesamiento y la comercialización.</v>
      </c>
      <c r="B17" s="397">
        <f>'P4'!E9</f>
        <v>0</v>
      </c>
      <c r="C17" s="397">
        <f>'P4'!F9</f>
        <v>1136136095.8333333</v>
      </c>
      <c r="D17" s="397">
        <f>'P4'!G9</f>
        <v>6816816575</v>
      </c>
      <c r="E17" s="397">
        <f>'P4'!H9</f>
        <v>49635916575</v>
      </c>
      <c r="F17" s="397">
        <f>'P4'!I9</f>
        <v>49635916575</v>
      </c>
      <c r="G17" s="397">
        <f>'P4'!J9</f>
        <v>49635916575</v>
      </c>
      <c r="H17" s="397">
        <f>'P4'!K9</f>
        <v>55935916575</v>
      </c>
      <c r="I17" s="397">
        <f>'P4'!L9</f>
        <v>49635916575</v>
      </c>
      <c r="J17" s="397">
        <f>'P4'!M9</f>
        <v>49635916575</v>
      </c>
      <c r="K17" s="397">
        <f>'P4'!N9</f>
        <v>49635916575</v>
      </c>
      <c r="L17" s="397">
        <f>'P4'!O9</f>
        <v>49635916575</v>
      </c>
      <c r="M17" s="397">
        <f>'P4'!P9</f>
        <v>55935916575</v>
      </c>
      <c r="N17" s="397">
        <f>'P4'!Q9</f>
        <v>49635916575</v>
      </c>
      <c r="O17" s="397">
        <f>'P4'!R9</f>
        <v>49635916575</v>
      </c>
      <c r="P17" s="397">
        <f>'P4'!S9</f>
        <v>49635916575</v>
      </c>
      <c r="Q17" s="397">
        <f>'P4'!T9</f>
        <v>49635916575</v>
      </c>
      <c r="R17" s="397">
        <f>'P4'!U9</f>
        <v>55935916575</v>
      </c>
      <c r="S17" s="397">
        <f>'P4'!V9</f>
        <v>49635916575</v>
      </c>
      <c r="T17" s="397">
        <f>'P4'!W9</f>
        <v>49635916575</v>
      </c>
      <c r="U17" s="397">
        <f>'P4'!X9</f>
        <v>49635916575</v>
      </c>
      <c r="V17" s="397">
        <f>'P4'!Y9</f>
        <v>870663534445.83337</v>
      </c>
      <c r="W17" s="837"/>
      <c r="X17" s="837"/>
    </row>
    <row r="18" spans="1:24" s="836" customFormat="1" ht="21.95" customHeight="1">
      <c r="A18" s="396" t="str">
        <f>Portafolio!C10</f>
        <v xml:space="preserve">5. Desarrollo de la especialización territorial de la cadena cárnica bovina.    </v>
      </c>
      <c r="B18" s="396">
        <f>'P5'!E7</f>
        <v>0</v>
      </c>
      <c r="C18" s="396">
        <f>'P5'!F7</f>
        <v>1609936802.0833333</v>
      </c>
      <c r="D18" s="396">
        <f>'P5'!G7</f>
        <v>9659620812.5</v>
      </c>
      <c r="E18" s="396">
        <f>'P5'!H7</f>
        <v>72595120812.5</v>
      </c>
      <c r="F18" s="396">
        <f>'P5'!I7</f>
        <v>72595120812.5</v>
      </c>
      <c r="G18" s="396">
        <f>'P5'!J7</f>
        <v>72595120812.5</v>
      </c>
      <c r="H18" s="396">
        <f>'P5'!K7</f>
        <v>72595120812.5</v>
      </c>
      <c r="I18" s="396">
        <f>'P5'!L7</f>
        <v>72595120812.5</v>
      </c>
      <c r="J18" s="396">
        <f>'P5'!M7</f>
        <v>72595120812.5</v>
      </c>
      <c r="K18" s="396">
        <f>'P5'!N7</f>
        <v>72595120812.5</v>
      </c>
      <c r="L18" s="396">
        <f>'P5'!O7</f>
        <v>66295120812.5</v>
      </c>
      <c r="M18" s="396">
        <f>'P5'!P7</f>
        <v>66295120812.5</v>
      </c>
      <c r="N18" s="396">
        <f>'P5'!Q7</f>
        <v>66295120812.5</v>
      </c>
      <c r="O18" s="396">
        <f>'P5'!R7</f>
        <v>66295120812.5</v>
      </c>
      <c r="P18" s="396">
        <f>'P5'!S7</f>
        <v>66295120812.5</v>
      </c>
      <c r="Q18" s="396">
        <f>'P5'!T7</f>
        <v>66295120812.5</v>
      </c>
      <c r="R18" s="396">
        <f>'P5'!U7</f>
        <v>66295120812.5</v>
      </c>
      <c r="S18" s="396">
        <f>'P5'!V7</f>
        <v>66295120812.5</v>
      </c>
      <c r="T18" s="396">
        <f>'P5'!W7</f>
        <v>66295120812.5</v>
      </c>
      <c r="U18" s="396">
        <f>'P5'!X7</f>
        <v>66295120812.5</v>
      </c>
      <c r="V18" s="396">
        <f>'P5'!Y7</f>
        <v>1182386611427.0833</v>
      </c>
      <c r="W18" s="837"/>
      <c r="X18" s="837"/>
    </row>
    <row r="19" spans="1:24" s="836" customFormat="1" ht="15.75">
      <c r="A19" s="397" t="str">
        <f>Portafolio!D10</f>
        <v>5.1. Optimización logística en la comercialización de ganado y de carne bovina</v>
      </c>
      <c r="B19" s="397">
        <f>'P5'!E8</f>
        <v>0</v>
      </c>
      <c r="C19" s="397">
        <f>'P5'!F8</f>
        <v>689172547.91666663</v>
      </c>
      <c r="D19" s="397">
        <f>'P5'!G8</f>
        <v>4135035287.5</v>
      </c>
      <c r="E19" s="397">
        <f>'P5'!H8</f>
        <v>19004335287.5</v>
      </c>
      <c r="F19" s="397">
        <f>'P5'!I8</f>
        <v>19004335287.5</v>
      </c>
      <c r="G19" s="397">
        <f>'P5'!J8</f>
        <v>19004335287.5</v>
      </c>
      <c r="H19" s="397">
        <f>'P5'!K8</f>
        <v>19004335287.5</v>
      </c>
      <c r="I19" s="397">
        <f>'P5'!L8</f>
        <v>19004335287.5</v>
      </c>
      <c r="J19" s="397">
        <f>'P5'!M8</f>
        <v>19004335287.5</v>
      </c>
      <c r="K19" s="397">
        <f>'P5'!N8</f>
        <v>19004335287.5</v>
      </c>
      <c r="L19" s="397">
        <f>'P5'!O8</f>
        <v>19004335287.5</v>
      </c>
      <c r="M19" s="397">
        <f>'P5'!P8</f>
        <v>19004335287.5</v>
      </c>
      <c r="N19" s="397">
        <f>'P5'!Q8</f>
        <v>19004335287.5</v>
      </c>
      <c r="O19" s="397">
        <f>'P5'!R8</f>
        <v>19004335287.5</v>
      </c>
      <c r="P19" s="397">
        <f>'P5'!S8</f>
        <v>19004335287.5</v>
      </c>
      <c r="Q19" s="397">
        <f>'P5'!T8</f>
        <v>19004335287.5</v>
      </c>
      <c r="R19" s="397">
        <f>'P5'!U8</f>
        <v>19004335287.5</v>
      </c>
      <c r="S19" s="397">
        <f>'P5'!V8</f>
        <v>19004335287.5</v>
      </c>
      <c r="T19" s="397">
        <f>'P5'!W8</f>
        <v>19004335287.5</v>
      </c>
      <c r="U19" s="397">
        <f>'P5'!X8</f>
        <v>19004335287.5</v>
      </c>
      <c r="V19" s="397">
        <f>'P5'!Y8</f>
        <v>327897907722.91669</v>
      </c>
      <c r="W19" s="837"/>
      <c r="X19" s="837"/>
    </row>
    <row r="20" spans="1:24" s="836" customFormat="1" ht="15.75">
      <c r="A20" s="397" t="str">
        <f>Portafolio!D11</f>
        <v xml:space="preserve">5.2. Fomento de esquemas de asociatividad, integración y economías de escala, a lo largo de la cadena. </v>
      </c>
      <c r="B20" s="397">
        <f>'P5'!E9</f>
        <v>0</v>
      </c>
      <c r="C20" s="397">
        <f>'P5'!F9</f>
        <v>920764254.16666663</v>
      </c>
      <c r="D20" s="397">
        <f>'P5'!G9</f>
        <v>5524585525</v>
      </c>
      <c r="E20" s="397">
        <f>'P5'!H9</f>
        <v>53590785525</v>
      </c>
      <c r="F20" s="397">
        <f>'P5'!I9</f>
        <v>53590785525</v>
      </c>
      <c r="G20" s="397">
        <f>'P5'!J9</f>
        <v>53590785525</v>
      </c>
      <c r="H20" s="397">
        <f>'P5'!K9</f>
        <v>53590785525</v>
      </c>
      <c r="I20" s="397">
        <f>'P5'!L9</f>
        <v>53590785525</v>
      </c>
      <c r="J20" s="397">
        <f>'P5'!M9</f>
        <v>53590785525</v>
      </c>
      <c r="K20" s="397">
        <f>'P5'!N9</f>
        <v>53590785525</v>
      </c>
      <c r="L20" s="397">
        <f>'P5'!O9</f>
        <v>47290785525</v>
      </c>
      <c r="M20" s="397">
        <f>'P5'!P9</f>
        <v>47290785525</v>
      </c>
      <c r="N20" s="397">
        <f>'P5'!Q9</f>
        <v>47290785525</v>
      </c>
      <c r="O20" s="397">
        <f>'P5'!R9</f>
        <v>47290785525</v>
      </c>
      <c r="P20" s="397">
        <f>'P5'!S9</f>
        <v>47290785525</v>
      </c>
      <c r="Q20" s="397">
        <f>'P5'!T9</f>
        <v>47290785525</v>
      </c>
      <c r="R20" s="397">
        <f>'P5'!U9</f>
        <v>47290785525</v>
      </c>
      <c r="S20" s="397">
        <f>'P5'!V9</f>
        <v>47290785525</v>
      </c>
      <c r="T20" s="397">
        <f>'P5'!W9</f>
        <v>47290785525</v>
      </c>
      <c r="U20" s="397">
        <f>'P5'!X9</f>
        <v>47290785525</v>
      </c>
      <c r="V20" s="397">
        <f>'P5'!Y9</f>
        <v>854488703704.16663</v>
      </c>
      <c r="W20" s="837"/>
      <c r="X20" s="837"/>
    </row>
    <row r="21" spans="1:24" s="836" customFormat="1" ht="26.1" customHeight="1">
      <c r="A21" s="396" t="str">
        <f>'P6'!B4</f>
        <v>6. Promoción de la gestión sostenible del suelo, en la cadena cárnica bovina.</v>
      </c>
      <c r="B21" s="396">
        <f>'P6'!E7</f>
        <v>0</v>
      </c>
      <c r="C21" s="396">
        <f>'P6'!F7</f>
        <v>876912380</v>
      </c>
      <c r="D21" s="396">
        <f>'P6'!G7</f>
        <v>2744792388.4285717</v>
      </c>
      <c r="E21" s="396">
        <f>'P6'!H7</f>
        <v>2744792388.4285717</v>
      </c>
      <c r="F21" s="396">
        <f>'P6'!I7</f>
        <v>2744792388.4285717</v>
      </c>
      <c r="G21" s="396">
        <f>'P6'!J7</f>
        <v>2744792388.4285717</v>
      </c>
      <c r="H21" s="396">
        <f>'P6'!K7</f>
        <v>2744792388.4285717</v>
      </c>
      <c r="I21" s="396">
        <f>'P6'!L7</f>
        <v>2091417313.4285717</v>
      </c>
      <c r="J21" s="396">
        <f>'P6'!M7</f>
        <v>2091417313.4285717</v>
      </c>
      <c r="K21" s="396">
        <f>'P6'!N7</f>
        <v>0</v>
      </c>
      <c r="L21" s="396">
        <f>'P6'!O7</f>
        <v>0</v>
      </c>
      <c r="M21" s="396">
        <f>'P6'!P7</f>
        <v>0</v>
      </c>
      <c r="N21" s="396">
        <f>'P6'!Q7</f>
        <v>0</v>
      </c>
      <c r="O21" s="396">
        <f>'P6'!R7</f>
        <v>0</v>
      </c>
      <c r="P21" s="396">
        <f>'P6'!S7</f>
        <v>0</v>
      </c>
      <c r="Q21" s="396">
        <f>'P6'!T7</f>
        <v>0</v>
      </c>
      <c r="R21" s="396">
        <f>'P6'!U7</f>
        <v>0</v>
      </c>
      <c r="S21" s="396">
        <f>'P6'!V7</f>
        <v>0</v>
      </c>
      <c r="T21" s="396">
        <f>'P6'!W7</f>
        <v>0</v>
      </c>
      <c r="U21" s="396">
        <f>'P6'!X7</f>
        <v>0</v>
      </c>
      <c r="V21" s="396">
        <f>'P6'!Y7</f>
        <v>18783708949</v>
      </c>
      <c r="W21" s="837"/>
      <c r="X21" s="837"/>
    </row>
    <row r="22" spans="1:24" s="836" customFormat="1" ht="15.75">
      <c r="A22" s="397" t="str">
        <f>Portafolio!D12</f>
        <v>6.1. Contribución al ordenamiento ambiental, fuera de la frontera agrícola.</v>
      </c>
      <c r="B22" s="397">
        <f>'P6'!E8</f>
        <v>0</v>
      </c>
      <c r="C22" s="397">
        <f>'P6'!F8</f>
        <v>435583383.33333331</v>
      </c>
      <c r="D22" s="397">
        <f>'P6'!G8</f>
        <v>653375075</v>
      </c>
      <c r="E22" s="397">
        <f>'P6'!H8</f>
        <v>653375075</v>
      </c>
      <c r="F22" s="397">
        <f>'P6'!I8</f>
        <v>653375075</v>
      </c>
      <c r="G22" s="397">
        <f>'P6'!J8</f>
        <v>653375075</v>
      </c>
      <c r="H22" s="397">
        <f>'P6'!K8</f>
        <v>653375075</v>
      </c>
      <c r="I22" s="397" t="str">
        <f>'P6'!L8</f>
        <v>Por definir</v>
      </c>
      <c r="J22" s="397" t="str">
        <f>'P6'!M8</f>
        <v>Por definir</v>
      </c>
      <c r="K22" s="397" t="str">
        <f>'P6'!N8</f>
        <v>Por definir</v>
      </c>
      <c r="L22" s="397" t="str">
        <f>'P6'!O8</f>
        <v>Por definir</v>
      </c>
      <c r="M22" s="397" t="str">
        <f>'P6'!P8</f>
        <v>Por definir</v>
      </c>
      <c r="N22" s="397" t="str">
        <f>'P6'!Q8</f>
        <v>Por definir</v>
      </c>
      <c r="O22" s="397" t="str">
        <f>'P6'!R8</f>
        <v>Por definir</v>
      </c>
      <c r="P22" s="397" t="str">
        <f>'P6'!S8</f>
        <v>Por definir</v>
      </c>
      <c r="Q22" s="397" t="str">
        <f>'P6'!T8</f>
        <v>Por definir</v>
      </c>
      <c r="R22" s="397" t="str">
        <f>'P6'!U8</f>
        <v>Por definir</v>
      </c>
      <c r="S22" s="397" t="str">
        <f>'P6'!V8</f>
        <v>Por definir</v>
      </c>
      <c r="T22" s="397" t="str">
        <f>'P6'!W8</f>
        <v>Por definir</v>
      </c>
      <c r="U22" s="397" t="str">
        <f>'P6'!X8</f>
        <v>Por definir</v>
      </c>
      <c r="V22" s="397">
        <f>'P6'!Y8</f>
        <v>3702458758.333333</v>
      </c>
      <c r="W22" s="837"/>
      <c r="X22" s="837"/>
    </row>
    <row r="23" spans="1:24" s="836" customFormat="1" ht="33.6" customHeight="1">
      <c r="A23" s="397" t="str">
        <f>Portafolio!D13</f>
        <v>6.2. Mejora de la sostenibilidad en el uso y manejo del suelo, al interior de la frontera agrícola.</v>
      </c>
      <c r="B23" s="397">
        <f>'P6'!E9</f>
        <v>0</v>
      </c>
      <c r="C23" s="397">
        <f>'P6'!F9</f>
        <v>441328996.66666669</v>
      </c>
      <c r="D23" s="397">
        <f>'P6'!G9</f>
        <v>2091417313.4285717</v>
      </c>
      <c r="E23" s="397">
        <f>'P6'!H9</f>
        <v>2091417313.4285717</v>
      </c>
      <c r="F23" s="397">
        <f>'P6'!I9</f>
        <v>2091417313.4285717</v>
      </c>
      <c r="G23" s="397">
        <f>'P6'!J9</f>
        <v>2091417313.4285717</v>
      </c>
      <c r="H23" s="397">
        <f>'P6'!K9</f>
        <v>2091417313.4285717</v>
      </c>
      <c r="I23" s="397">
        <f>'P6'!L9</f>
        <v>2091417313.4285717</v>
      </c>
      <c r="J23" s="397">
        <f>'P6'!M9</f>
        <v>2091417313.4285717</v>
      </c>
      <c r="K23" s="397" t="str">
        <f>'P6'!N9</f>
        <v>Por definir</v>
      </c>
      <c r="L23" s="397" t="str">
        <f>'P6'!O9</f>
        <v>Por definir</v>
      </c>
      <c r="M23" s="397" t="str">
        <f>'P6'!P9</f>
        <v>Por definir</v>
      </c>
      <c r="N23" s="397" t="str">
        <f>'P6'!Q9</f>
        <v>Por definir</v>
      </c>
      <c r="O23" s="397" t="str">
        <f>'P6'!R9</f>
        <v>Por definir</v>
      </c>
      <c r="P23" s="397" t="str">
        <f>'P6'!S9</f>
        <v>Por definir</v>
      </c>
      <c r="Q23" s="397" t="str">
        <f>'P6'!T9</f>
        <v>Por definir</v>
      </c>
      <c r="R23" s="397" t="str">
        <f>'P6'!U9</f>
        <v>Por definir</v>
      </c>
      <c r="S23" s="397" t="str">
        <f>'P6'!V9</f>
        <v>Por definir</v>
      </c>
      <c r="T23" s="397" t="str">
        <f>'P6'!W9</f>
        <v>Por definir</v>
      </c>
      <c r="U23" s="397" t="str">
        <f>'P6'!X9</f>
        <v>Por definir</v>
      </c>
      <c r="V23" s="397">
        <f>'P6'!Y9</f>
        <v>15081250190.666668</v>
      </c>
      <c r="W23" s="837"/>
      <c r="X23" s="837"/>
    </row>
    <row r="24" spans="1:24" s="836" customFormat="1" ht="15.75">
      <c r="A24" s="396" t="str">
        <f>Portafolio!C14</f>
        <v>7. Mejora de la gestión integral del agua, en la cadena cárnica bovina.</v>
      </c>
      <c r="B24" s="396">
        <f>'P7'!E7</f>
        <v>0</v>
      </c>
      <c r="C24" s="396">
        <f>'P7'!F7</f>
        <v>2992931140</v>
      </c>
      <c r="D24" s="396">
        <f>'P7'!G7</f>
        <v>2992931140</v>
      </c>
      <c r="E24" s="396">
        <f>'P7'!H7</f>
        <v>2992931140</v>
      </c>
      <c r="F24" s="396">
        <f>'P7'!I7</f>
        <v>2992931140</v>
      </c>
      <c r="G24" s="396">
        <f>'P7'!J7</f>
        <v>5458278623.8600006</v>
      </c>
      <c r="H24" s="396">
        <f>'P7'!K7</f>
        <v>5458278623.8600006</v>
      </c>
      <c r="I24" s="396">
        <f>'P7'!L7</f>
        <v>5458278623.8600006</v>
      </c>
      <c r="J24" s="396">
        <f>'P7'!M7</f>
        <v>5458278623.8600006</v>
      </c>
      <c r="K24" s="396">
        <f>'P7'!N7</f>
        <v>5458278623.8600006</v>
      </c>
      <c r="L24" s="396">
        <f>'P7'!O7</f>
        <v>5458278623.8600006</v>
      </c>
      <c r="M24" s="396">
        <f>'P7'!P7</f>
        <v>5458278623.8600006</v>
      </c>
      <c r="N24" s="396">
        <f>'P7'!Q7</f>
        <v>2996963421.7400007</v>
      </c>
      <c r="O24" s="396">
        <f>'P7'!R7</f>
        <v>2996963421.7400007</v>
      </c>
      <c r="P24" s="396">
        <f>'P7'!S7</f>
        <v>2996963421.7400007</v>
      </c>
      <c r="Q24" s="396">
        <f>'P7'!T7</f>
        <v>1521282673</v>
      </c>
      <c r="R24" s="396">
        <f>'P7'!U7</f>
        <v>1521282673</v>
      </c>
      <c r="S24" s="396">
        <f>'P7'!V7</f>
        <v>1521282673</v>
      </c>
      <c r="T24" s="396">
        <f>'P7'!W7</f>
        <v>1521282673</v>
      </c>
      <c r="U24" s="396">
        <f>'P7'!X7</f>
        <v>1521282673</v>
      </c>
      <c r="V24" s="396">
        <f>'P7'!Y7</f>
        <v>66776978557.240013</v>
      </c>
      <c r="W24" s="837"/>
      <c r="X24" s="837"/>
    </row>
    <row r="25" spans="1:24" s="836" customFormat="1" ht="21.95" customHeight="1">
      <c r="A25" s="397" t="str">
        <f>Portafolio!D14</f>
        <v>7.1. Mejora de la gestión colectiva del agua, en los sistemas de producción de ganado bovino de carne.</v>
      </c>
      <c r="B25" s="397">
        <f>'P7'!E8</f>
        <v>0</v>
      </c>
      <c r="C25" s="397">
        <f>'P7'!F8</f>
        <v>1471648467</v>
      </c>
      <c r="D25" s="397">
        <f>'P7'!G8</f>
        <v>1471648467</v>
      </c>
      <c r="E25" s="397">
        <f>'P7'!H8</f>
        <v>1471648467</v>
      </c>
      <c r="F25" s="397">
        <f>'P7'!I8</f>
        <v>1471648467</v>
      </c>
      <c r="G25" s="397">
        <f>'P7'!J8</f>
        <v>2461315202.1199999</v>
      </c>
      <c r="H25" s="397">
        <f>'P7'!K8</f>
        <v>2461315202.1199999</v>
      </c>
      <c r="I25" s="397">
        <f>'P7'!L8</f>
        <v>2461315202.1199999</v>
      </c>
      <c r="J25" s="397">
        <f>'P7'!M8</f>
        <v>2461315202.1199999</v>
      </c>
      <c r="K25" s="397">
        <f>'P7'!N8</f>
        <v>2461315202.1199999</v>
      </c>
      <c r="L25" s="397">
        <f>'P7'!O8</f>
        <v>2461315202.1199999</v>
      </c>
      <c r="M25" s="397">
        <f>'P7'!P8</f>
        <v>2461315202.1199999</v>
      </c>
      <c r="N25" s="397" t="str">
        <f>'P7'!Q8</f>
        <v>Por definir</v>
      </c>
      <c r="O25" s="397" t="str">
        <f>'P7'!R8</f>
        <v>Por definir</v>
      </c>
      <c r="P25" s="397" t="str">
        <f>'P7'!S8</f>
        <v>Por definir</v>
      </c>
      <c r="Q25" s="397" t="str">
        <f>'P7'!T8</f>
        <v>Por definir</v>
      </c>
      <c r="R25" s="397" t="str">
        <f>'P7'!U8</f>
        <v>Por definir</v>
      </c>
      <c r="S25" s="397" t="str">
        <f>'P7'!V8</f>
        <v>Por definir</v>
      </c>
      <c r="T25" s="397" t="str">
        <f>'P7'!W8</f>
        <v>Por definir</v>
      </c>
      <c r="U25" s="397" t="str">
        <f>'P7'!X8</f>
        <v>Por definir</v>
      </c>
      <c r="V25" s="397">
        <f>'P7'!Y8</f>
        <v>23115800282.839996</v>
      </c>
      <c r="W25" s="837"/>
      <c r="X25" s="837"/>
    </row>
    <row r="26" spans="1:24" s="836" customFormat="1" ht="33.6" customHeight="1">
      <c r="A26" s="397" t="str">
        <f>Portafolio!D15</f>
        <v>7.2. Promoción de prácticas sostenibles en el uso y manejo del agua, en la comercialización y procesamiento de carne y productos cárnicos bovinos.</v>
      </c>
      <c r="B26" s="397">
        <f>'P7'!E9</f>
        <v>0</v>
      </c>
      <c r="C26" s="397">
        <f>'P7'!F9</f>
        <v>1521282673</v>
      </c>
      <c r="D26" s="397">
        <f>'P7'!G9</f>
        <v>1521282673</v>
      </c>
      <c r="E26" s="397">
        <f>'P7'!H9</f>
        <v>1521282673</v>
      </c>
      <c r="F26" s="397">
        <f>'P7'!I9</f>
        <v>1521282673</v>
      </c>
      <c r="G26" s="397">
        <f>'P7'!J9</f>
        <v>2996963421.7400007</v>
      </c>
      <c r="H26" s="397">
        <f>'P7'!K9</f>
        <v>2996963421.7400007</v>
      </c>
      <c r="I26" s="397">
        <f>'P7'!L9</f>
        <v>2996963421.7400007</v>
      </c>
      <c r="J26" s="397">
        <f>'P7'!M9</f>
        <v>2996963421.7400007</v>
      </c>
      <c r="K26" s="397">
        <f>'P7'!N9</f>
        <v>2996963421.7400007</v>
      </c>
      <c r="L26" s="397">
        <f>'P7'!O9</f>
        <v>2996963421.7400007</v>
      </c>
      <c r="M26" s="397">
        <f>'P7'!P9</f>
        <v>2996963421.7400007</v>
      </c>
      <c r="N26" s="397">
        <f>'P7'!Q9</f>
        <v>2996963421.7400007</v>
      </c>
      <c r="O26" s="397">
        <f>'P7'!R9</f>
        <v>2996963421.7400007</v>
      </c>
      <c r="P26" s="397">
        <f>'P7'!S9</f>
        <v>2996963421.7400007</v>
      </c>
      <c r="Q26" s="397">
        <f>'P7'!T9</f>
        <v>1521282673</v>
      </c>
      <c r="R26" s="397">
        <f>'P7'!U9</f>
        <v>1521282673</v>
      </c>
      <c r="S26" s="397">
        <f>'P7'!V9</f>
        <v>1521282673</v>
      </c>
      <c r="T26" s="397">
        <f>'P7'!W9</f>
        <v>1521282673</v>
      </c>
      <c r="U26" s="397">
        <f>'P7'!X9</f>
        <v>1521282673</v>
      </c>
      <c r="V26" s="397">
        <f>'P7'!Y9</f>
        <v>43661178274.400017</v>
      </c>
      <c r="W26" s="837"/>
      <c r="X26" s="837"/>
    </row>
    <row r="27" spans="1:24" s="836" customFormat="1" ht="15.75">
      <c r="A27" s="396" t="str">
        <f>Portafolio!C16</f>
        <v>8. Fortalecimiento de la gestión climática en la cadena cárnica bovina.</v>
      </c>
      <c r="B27" s="396">
        <f>'P8'!E7</f>
        <v>0</v>
      </c>
      <c r="C27" s="396">
        <f>'P8'!F7</f>
        <v>3555806342</v>
      </c>
      <c r="D27" s="396">
        <f>'P8'!G7</f>
        <v>1672778171</v>
      </c>
      <c r="E27" s="396">
        <f>'P8'!H7</f>
        <v>27522351114.832405</v>
      </c>
      <c r="F27" s="396">
        <f>'P8'!I7</f>
        <v>25639322943.832405</v>
      </c>
      <c r="G27" s="396">
        <f>'P8'!J7</f>
        <v>34008866910.332405</v>
      </c>
      <c r="H27" s="396">
        <f>'P8'!K7</f>
        <v>34008866910.332405</v>
      </c>
      <c r="I27" s="396">
        <f>'P8'!L7</f>
        <v>34008866910.332405</v>
      </c>
      <c r="J27" s="396">
        <f>'P8'!M7</f>
        <v>34008866910.332405</v>
      </c>
      <c r="K27" s="396">
        <f>'P8'!N7</f>
        <v>34008866910.332405</v>
      </c>
      <c r="L27" s="396">
        <f>'P8'!O7</f>
        <v>10042322137.5</v>
      </c>
      <c r="M27" s="396">
        <f>'P8'!P7</f>
        <v>8369543966.5</v>
      </c>
      <c r="N27" s="396">
        <f>'P8'!Q7</f>
        <v>8369543966.5</v>
      </c>
      <c r="O27" s="396">
        <f>'P8'!R7</f>
        <v>10042322137.5</v>
      </c>
      <c r="P27" s="396">
        <f>'P8'!S7</f>
        <v>8369543966.5</v>
      </c>
      <c r="Q27" s="396">
        <f>'P8'!T7</f>
        <v>0</v>
      </c>
      <c r="R27" s="396">
        <f>'P8'!U7</f>
        <v>1672778171</v>
      </c>
      <c r="S27" s="396">
        <f>'P8'!V7</f>
        <v>1883028171</v>
      </c>
      <c r="T27" s="396">
        <f>'P8'!W7</f>
        <v>0</v>
      </c>
      <c r="U27" s="396">
        <f>'P8'!X7</f>
        <v>3555806342</v>
      </c>
      <c r="V27" s="396">
        <f>'P8'!Y7</f>
        <v>280739481981.82678</v>
      </c>
      <c r="W27" s="837"/>
      <c r="X27" s="837"/>
    </row>
    <row r="28" spans="1:24" s="836" customFormat="1" ht="30">
      <c r="A28" s="397" t="str">
        <f>Portafolio!D16</f>
        <v>8.1. Escalamiento de modelos de producción de ganado bovino de carne, sostenibles ambientalmente, eficientes y rentables.</v>
      </c>
      <c r="B28" s="397">
        <f>'P8'!E8</f>
        <v>0</v>
      </c>
      <c r="C28" s="397">
        <f>'P8'!F8</f>
        <v>1672778171</v>
      </c>
      <c r="D28" s="397">
        <f>'P8'!G8</f>
        <v>1672778171</v>
      </c>
      <c r="E28" s="397">
        <f>'P8'!H8</f>
        <v>25639322943.832405</v>
      </c>
      <c r="F28" s="397">
        <f>'P8'!I8</f>
        <v>25639322943.832405</v>
      </c>
      <c r="G28" s="397">
        <f>'P8'!J8</f>
        <v>25639322943.832405</v>
      </c>
      <c r="H28" s="397">
        <f>'P8'!K8</f>
        <v>25639322943.832405</v>
      </c>
      <c r="I28" s="397">
        <f>'P8'!L8</f>
        <v>25639322943.832405</v>
      </c>
      <c r="J28" s="397">
        <f>'P8'!M8</f>
        <v>25639322943.832405</v>
      </c>
      <c r="K28" s="397">
        <f>'P8'!N8</f>
        <v>25639322943.832405</v>
      </c>
      <c r="L28" s="397">
        <f>'P8'!O8</f>
        <v>1672778171</v>
      </c>
      <c r="M28" s="397" t="str">
        <f>'P8'!P8</f>
        <v>Por definir</v>
      </c>
      <c r="N28" s="397" t="str">
        <f>'P8'!Q8</f>
        <v>Por definir</v>
      </c>
      <c r="O28" s="397">
        <f>'P8'!R8</f>
        <v>1672778171</v>
      </c>
      <c r="P28" s="397" t="str">
        <f>'P8'!S8</f>
        <v>Por definir</v>
      </c>
      <c r="Q28" s="397" t="str">
        <f>'P8'!T8</f>
        <v>Por definir</v>
      </c>
      <c r="R28" s="397">
        <f>'P8'!U8</f>
        <v>1672778171</v>
      </c>
      <c r="S28" s="397" t="str">
        <f>'P8'!V8</f>
        <v>Por definir</v>
      </c>
      <c r="T28" s="397" t="str">
        <f>'P8'!W8</f>
        <v>Por definir</v>
      </c>
      <c r="U28" s="397">
        <f>'P8'!X8</f>
        <v>1672778171</v>
      </c>
      <c r="V28" s="397">
        <f>'P8'!Y8</f>
        <v>189511929632.82681</v>
      </c>
      <c r="W28" s="837"/>
      <c r="X28" s="837"/>
    </row>
    <row r="29" spans="1:24" s="836" customFormat="1" ht="32.1" customHeight="1">
      <c r="A29" s="397" t="str">
        <f>Portafolio!D17</f>
        <v>8.2. Aumento en la incorporación de tecnologías y prácticas sostenibles en la comercialización y el procesamiento de carne bovina.</v>
      </c>
      <c r="B29" s="397">
        <f>'P8'!E9</f>
        <v>0</v>
      </c>
      <c r="C29" s="397">
        <f>'P8'!F9</f>
        <v>1883028171</v>
      </c>
      <c r="D29" s="397" t="str">
        <f>'P8'!G9</f>
        <v>Por definir</v>
      </c>
      <c r="E29" s="397">
        <f>'P8'!H9</f>
        <v>1883028171</v>
      </c>
      <c r="F29" s="397" t="str">
        <f>'P8'!I9</f>
        <v>Por definir</v>
      </c>
      <c r="G29" s="397">
        <f>'P8'!J9</f>
        <v>8369543966.5</v>
      </c>
      <c r="H29" s="397">
        <f>'P8'!K9</f>
        <v>8369543966.5</v>
      </c>
      <c r="I29" s="397">
        <f>'P8'!L9</f>
        <v>8369543966.5</v>
      </c>
      <c r="J29" s="397">
        <f>'P8'!M9</f>
        <v>8369543966.5</v>
      </c>
      <c r="K29" s="397">
        <f>'P8'!N9</f>
        <v>8369543966.5</v>
      </c>
      <c r="L29" s="397">
        <f>'P8'!O9</f>
        <v>8369543966.5</v>
      </c>
      <c r="M29" s="397">
        <f>'P8'!P9</f>
        <v>8369543966.5</v>
      </c>
      <c r="N29" s="397">
        <f>'P8'!Q9</f>
        <v>8369543966.5</v>
      </c>
      <c r="O29" s="397">
        <f>'P8'!R9</f>
        <v>8369543966.5</v>
      </c>
      <c r="P29" s="397">
        <f>'P8'!S9</f>
        <v>8369543966.5</v>
      </c>
      <c r="Q29" s="397" t="str">
        <f>'P8'!T9</f>
        <v>Por definir</v>
      </c>
      <c r="R29" s="397" t="str">
        <f>'P8'!U9</f>
        <v>Por definir</v>
      </c>
      <c r="S29" s="397">
        <f>'P8'!V9</f>
        <v>1883028171</v>
      </c>
      <c r="T29" s="397" t="str">
        <f>'P8'!W9</f>
        <v>Por definir</v>
      </c>
      <c r="U29" s="397">
        <f>'P8'!X9</f>
        <v>1883028171</v>
      </c>
      <c r="V29" s="397">
        <f>'P8'!Y9</f>
        <v>91227552349</v>
      </c>
      <c r="W29" s="837"/>
      <c r="X29" s="837"/>
    </row>
    <row r="30" spans="1:24" s="836" customFormat="1" ht="15.75">
      <c r="A30" s="396" t="str">
        <f>Portafolio!C18</f>
        <v>9. Contribución al mejoramiento del entorno social de la cadena cárnica bovina.</v>
      </c>
      <c r="B30" s="396">
        <f>'P9'!E7</f>
        <v>0</v>
      </c>
      <c r="C30" s="396">
        <f>'P9'!F7</f>
        <v>8213385713.8880005</v>
      </c>
      <c r="D30" s="396">
        <f>'P9'!G7</f>
        <v>9179441590.2896004</v>
      </c>
      <c r="E30" s="396">
        <f>'P9'!H7</f>
        <v>9179441590.2896004</v>
      </c>
      <c r="F30" s="396">
        <f>'P9'!I7</f>
        <v>9179441590.2896004</v>
      </c>
      <c r="G30" s="396">
        <f>'P9'!J7</f>
        <v>3383106331.8800001</v>
      </c>
      <c r="H30" s="396">
        <f>'P9'!K7</f>
        <v>1907375075</v>
      </c>
      <c r="I30" s="396">
        <f>'P9'!L7</f>
        <v>3383106331.8800001</v>
      </c>
      <c r="J30" s="396">
        <f>'P9'!M7</f>
        <v>7703710333.4096003</v>
      </c>
      <c r="K30" s="396">
        <f>'P9'!N7</f>
        <v>9179441590.2896004</v>
      </c>
      <c r="L30" s="396">
        <f>'P9'!O7</f>
        <v>7703710333.4096003</v>
      </c>
      <c r="M30" s="396">
        <f>'P9'!P7</f>
        <v>7703710333.4096003</v>
      </c>
      <c r="N30" s="396">
        <f>'P9'!Q7</f>
        <v>3383106331.8800001</v>
      </c>
      <c r="O30" s="396">
        <f>'P9'!R7</f>
        <v>1907375075</v>
      </c>
      <c r="P30" s="396">
        <f>'P9'!S7</f>
        <v>1907375075</v>
      </c>
      <c r="Q30" s="396">
        <f>'P9'!T7</f>
        <v>9179441590.2896004</v>
      </c>
      <c r="R30" s="396">
        <f>'P9'!U7</f>
        <v>7703710333.4096003</v>
      </c>
      <c r="S30" s="396">
        <f>'P9'!V7</f>
        <v>7703710333.4096003</v>
      </c>
      <c r="T30" s="396">
        <f>'P9'!W7</f>
        <v>9179441590.2896004</v>
      </c>
      <c r="U30" s="396">
        <f>'P9'!X7</f>
        <v>1907375075</v>
      </c>
      <c r="V30" s="396">
        <f>'P9'!Y7</f>
        <v>119587406218.3136</v>
      </c>
      <c r="W30" s="837"/>
      <c r="X30" s="837"/>
    </row>
    <row r="31" spans="1:24" s="836" customFormat="1" ht="15.75">
      <c r="A31" s="397" t="str">
        <f>Portafolio!D18</f>
        <v>9.1. Promoción de la formalización empresarial y laboral en la cadena cárnica bovina.</v>
      </c>
      <c r="B31" s="397">
        <f>'P9'!E8</f>
        <v>0</v>
      </c>
      <c r="C31" s="397">
        <f>'P9'!F8</f>
        <v>1475731256.8800001</v>
      </c>
      <c r="D31" s="397">
        <f>'P9'!G8</f>
        <v>1475731256.8800001</v>
      </c>
      <c r="E31" s="397">
        <f>'P9'!H8</f>
        <v>1475731256.8800001</v>
      </c>
      <c r="F31" s="397">
        <f>'P9'!I8</f>
        <v>1475731256.8800001</v>
      </c>
      <c r="G31" s="397">
        <f>'P9'!J8</f>
        <v>1475731256.8800001</v>
      </c>
      <c r="H31" s="397" t="str">
        <f>'P9'!K8</f>
        <v>Por definir</v>
      </c>
      <c r="I31" s="397">
        <f>'P9'!L8</f>
        <v>1475731256.8800001</v>
      </c>
      <c r="J31" s="397" t="str">
        <f>'P9'!M8</f>
        <v>Por definir</v>
      </c>
      <c r="K31" s="397">
        <f>'P9'!N8</f>
        <v>1475731256.8800001</v>
      </c>
      <c r="L31" s="397" t="str">
        <f>'P9'!O8</f>
        <v>Por definir</v>
      </c>
      <c r="M31" s="397" t="str">
        <f>'P9'!P8</f>
        <v>Por definir</v>
      </c>
      <c r="N31" s="397">
        <f>'P9'!Q8</f>
        <v>1475731256.8800001</v>
      </c>
      <c r="O31" s="397" t="str">
        <f>'P9'!R8</f>
        <v>Por definir</v>
      </c>
      <c r="P31" s="397" t="str">
        <f>'P9'!S8</f>
        <v>Por definir</v>
      </c>
      <c r="Q31" s="397">
        <f>'P9'!T8</f>
        <v>1475731256.8800001</v>
      </c>
      <c r="R31" s="397" t="str">
        <f>'P9'!U8</f>
        <v>Por definir</v>
      </c>
      <c r="S31" s="397" t="str">
        <f>'P9'!V8</f>
        <v>Por definir</v>
      </c>
      <c r="T31" s="397">
        <f>'P9'!W8</f>
        <v>1475731256.8800001</v>
      </c>
      <c r="U31" s="397" t="str">
        <f>'P9'!X8</f>
        <v>Por definir</v>
      </c>
      <c r="V31" s="397">
        <f>'P9'!Y8</f>
        <v>14757312568.800003</v>
      </c>
      <c r="W31" s="837"/>
      <c r="X31" s="837"/>
    </row>
    <row r="32" spans="1:24" s="836" customFormat="1" ht="30">
      <c r="A32" s="397" t="str">
        <f>Portafolio!D19</f>
        <v>9.2. Promoción de mecanismos que contribuyan a la mejora en la calidad de vida de los actores de la cadena cárnica bovina.</v>
      </c>
      <c r="B32" s="397">
        <f>'P9'!E9</f>
        <v>0</v>
      </c>
      <c r="C32" s="397">
        <f>'P9'!F9</f>
        <v>4830279382.0080004</v>
      </c>
      <c r="D32" s="397">
        <f>'P9'!G9</f>
        <v>5796335258.4096003</v>
      </c>
      <c r="E32" s="397">
        <f>'P9'!H9</f>
        <v>5796335258.4096003</v>
      </c>
      <c r="F32" s="397">
        <f>'P9'!I9</f>
        <v>5796335258.4096003</v>
      </c>
      <c r="G32" s="397" t="str">
        <f>'P9'!J9</f>
        <v>Por definir</v>
      </c>
      <c r="H32" s="397" t="str">
        <f>'P9'!K9</f>
        <v>Por definir</v>
      </c>
      <c r="I32" s="397" t="str">
        <f>'P9'!L9</f>
        <v>Por definir</v>
      </c>
      <c r="J32" s="397">
        <f>'P9'!M9</f>
        <v>5796335258.4096003</v>
      </c>
      <c r="K32" s="397">
        <f>'P9'!N9</f>
        <v>5796335258.4096003</v>
      </c>
      <c r="L32" s="397">
        <f>'P9'!O9</f>
        <v>5796335258.4096003</v>
      </c>
      <c r="M32" s="397">
        <f>'P9'!P9</f>
        <v>5796335258.4096003</v>
      </c>
      <c r="N32" s="397" t="str">
        <f>'P9'!Q9</f>
        <v>Por definir</v>
      </c>
      <c r="O32" s="397" t="str">
        <f>'P9'!R9</f>
        <v>Por definir</v>
      </c>
      <c r="P32" s="397" t="str">
        <f>'P9'!S9</f>
        <v>Por definir</v>
      </c>
      <c r="Q32" s="397">
        <f>'P9'!T9</f>
        <v>5796335258.4096003</v>
      </c>
      <c r="R32" s="397">
        <f>'P9'!U9</f>
        <v>5796335258.4096003</v>
      </c>
      <c r="S32" s="397">
        <f>'P9'!V9</f>
        <v>5796335258.4096003</v>
      </c>
      <c r="T32" s="397">
        <f>'P9'!W9</f>
        <v>5796335258.4096003</v>
      </c>
      <c r="U32" s="397" t="str">
        <f>'P9'!X9</f>
        <v>Por definir</v>
      </c>
      <c r="V32" s="397">
        <f>'P9'!Y9</f>
        <v>68589967224.513596</v>
      </c>
      <c r="W32" s="837"/>
      <c r="X32" s="837"/>
    </row>
    <row r="33" spans="1:24" s="836" customFormat="1" ht="30">
      <c r="A33" s="397" t="str">
        <f>Portafolio!D20</f>
        <v>9.3. Mejora de las capacidades básicas y técnicas de los ganaderos, procesadores y comercializadores de carne.</v>
      </c>
      <c r="B33" s="397">
        <f>'P9'!E10</f>
        <v>0</v>
      </c>
      <c r="C33" s="397">
        <f>'P9'!F10</f>
        <v>1907375075</v>
      </c>
      <c r="D33" s="397">
        <f>'P9'!G10</f>
        <v>1907375075</v>
      </c>
      <c r="E33" s="397">
        <f>'P9'!H10</f>
        <v>1907375075</v>
      </c>
      <c r="F33" s="397">
        <f>'P9'!I10</f>
        <v>1907375075</v>
      </c>
      <c r="G33" s="397">
        <f>'P9'!J10</f>
        <v>1907375075</v>
      </c>
      <c r="H33" s="397">
        <f>'P9'!K10</f>
        <v>1907375075</v>
      </c>
      <c r="I33" s="397">
        <f>'P9'!L10</f>
        <v>1907375075</v>
      </c>
      <c r="J33" s="397">
        <f>'P9'!M10</f>
        <v>1907375075</v>
      </c>
      <c r="K33" s="397">
        <f>'P9'!N10</f>
        <v>1907375075</v>
      </c>
      <c r="L33" s="397">
        <f>'P9'!O10</f>
        <v>1907375075</v>
      </c>
      <c r="M33" s="397">
        <f>'P9'!P10</f>
        <v>1907375075</v>
      </c>
      <c r="N33" s="397">
        <f>'P9'!Q10</f>
        <v>1907375075</v>
      </c>
      <c r="O33" s="397">
        <f>'P9'!R10</f>
        <v>1907375075</v>
      </c>
      <c r="P33" s="397">
        <f>'P9'!S10</f>
        <v>1907375075</v>
      </c>
      <c r="Q33" s="397">
        <f>'P9'!T10</f>
        <v>1907375075</v>
      </c>
      <c r="R33" s="397">
        <f>'P9'!U10</f>
        <v>1907375075</v>
      </c>
      <c r="S33" s="397">
        <f>'P9'!V10</f>
        <v>1907375075</v>
      </c>
      <c r="T33" s="397">
        <f>'P9'!W10</f>
        <v>1907375075</v>
      </c>
      <c r="U33" s="397">
        <f>'P9'!X10</f>
        <v>1907375075</v>
      </c>
      <c r="V33" s="397">
        <f>'P9'!Y10</f>
        <v>36240126425</v>
      </c>
      <c r="W33" s="837"/>
      <c r="X33" s="837"/>
    </row>
    <row r="34" spans="1:24" s="836" customFormat="1" ht="15.75">
      <c r="A34" s="396" t="str">
        <f>Portafolio!C21</f>
        <v xml:space="preserve">10. Contribución al ordenamiento social de la propiedad rural. </v>
      </c>
      <c r="B34" s="396">
        <f>'P10'!E7</f>
        <v>1185606913.5</v>
      </c>
      <c r="C34" s="396">
        <f>'P10'!F7</f>
        <v>2371213827</v>
      </c>
      <c r="D34" s="396">
        <f>'P10'!G7</f>
        <v>0</v>
      </c>
      <c r="E34" s="396">
        <f>'P10'!H7</f>
        <v>2371213827</v>
      </c>
      <c r="F34" s="396">
        <f>'P10'!I7</f>
        <v>0</v>
      </c>
      <c r="G34" s="396">
        <f>'P10'!J7</f>
        <v>0</v>
      </c>
      <c r="H34" s="396">
        <f>'P10'!K7</f>
        <v>2371213827</v>
      </c>
      <c r="I34" s="396">
        <f>'P10'!L7</f>
        <v>0</v>
      </c>
      <c r="J34" s="396">
        <f>'P10'!M7</f>
        <v>0</v>
      </c>
      <c r="K34" s="396">
        <f>'P10'!N7</f>
        <v>2371213827</v>
      </c>
      <c r="L34" s="396">
        <f>'P10'!O7</f>
        <v>0</v>
      </c>
      <c r="M34" s="396">
        <f>'P10'!P7</f>
        <v>0</v>
      </c>
      <c r="N34" s="396">
        <f>'P10'!Q7</f>
        <v>2371213827</v>
      </c>
      <c r="O34" s="396">
        <f>'P10'!R7</f>
        <v>0</v>
      </c>
      <c r="P34" s="396">
        <f>'P10'!S7</f>
        <v>0</v>
      </c>
      <c r="Q34" s="396">
        <f>'P10'!T7</f>
        <v>2371213827</v>
      </c>
      <c r="R34" s="396">
        <f>'P10'!U7</f>
        <v>0</v>
      </c>
      <c r="S34" s="396">
        <f>'P10'!V7</f>
        <v>0</v>
      </c>
      <c r="T34" s="396">
        <f>'P10'!W7</f>
        <v>1128992398.8333333</v>
      </c>
      <c r="U34" s="396">
        <f>'P10'!X7</f>
        <v>1242221428.1666667</v>
      </c>
      <c r="V34" s="396">
        <f>'P10'!Y7</f>
        <v>17784103702.5</v>
      </c>
      <c r="W34" s="837"/>
      <c r="X34" s="837"/>
    </row>
    <row r="35" spans="1:24" s="836" customFormat="1" ht="15.75">
      <c r="A35" s="397" t="str">
        <f>Portafolio!D21</f>
        <v>10.1. Promoción del acceso y la seguridad jurídica en la tenencia de la tierra.</v>
      </c>
      <c r="B35" s="397">
        <f>'P10'!E8</f>
        <v>628962938</v>
      </c>
      <c r="C35" s="397">
        <f>'P10'!F8</f>
        <v>1257925876</v>
      </c>
      <c r="D35" s="397" t="str">
        <f>'P10'!G8</f>
        <v>Por definir</v>
      </c>
      <c r="E35" s="397">
        <f>'P10'!H8</f>
        <v>1257925876</v>
      </c>
      <c r="F35" s="397" t="str">
        <f>'P10'!I8</f>
        <v>Por definir</v>
      </c>
      <c r="G35" s="397" t="str">
        <f>'P10'!J8</f>
        <v>Por definir</v>
      </c>
      <c r="H35" s="397">
        <f>'P10'!K8</f>
        <v>1257925876</v>
      </c>
      <c r="I35" s="397" t="str">
        <f>'P10'!L8</f>
        <v>Por definir</v>
      </c>
      <c r="J35" s="397" t="str">
        <f>'P10'!M8</f>
        <v>Por definir</v>
      </c>
      <c r="K35" s="397">
        <f>'P10'!N8</f>
        <v>1257925876</v>
      </c>
      <c r="L35" s="397" t="str">
        <f>'P10'!O8</f>
        <v>Por definir</v>
      </c>
      <c r="M35" s="397" t="str">
        <f>'P10'!P8</f>
        <v>Por definir</v>
      </c>
      <c r="N35" s="397">
        <f>'P10'!Q8</f>
        <v>1257925876</v>
      </c>
      <c r="O35" s="397" t="str">
        <f>'P10'!R8</f>
        <v>Por definir</v>
      </c>
      <c r="P35" s="397" t="str">
        <f>'P10'!S8</f>
        <v>Por definir</v>
      </c>
      <c r="Q35" s="397">
        <f>'P10'!T8</f>
        <v>1257925876</v>
      </c>
      <c r="R35" s="397" t="str">
        <f>'P10'!U8</f>
        <v>Por definir</v>
      </c>
      <c r="S35" s="397" t="str">
        <f>'P10'!V8</f>
        <v>Por definir</v>
      </c>
      <c r="T35" s="397">
        <f>'P10'!W8</f>
        <v>943444407</v>
      </c>
      <c r="U35" s="397">
        <f>'P10'!X8</f>
        <v>314481469</v>
      </c>
      <c r="V35" s="397">
        <f>'P10'!Y8</f>
        <v>9434444070</v>
      </c>
      <c r="W35" s="837"/>
      <c r="X35" s="837"/>
    </row>
    <row r="36" spans="1:24" s="836" customFormat="1" ht="15.75">
      <c r="A36" s="397" t="str">
        <f>Portafolio!D22</f>
        <v>10.2. Contribución al uso eficiente del suelo en predios ganaderos.</v>
      </c>
      <c r="B36" s="397">
        <f>'P10'!E9</f>
        <v>556643975.5</v>
      </c>
      <c r="C36" s="397">
        <f>'P10'!F9</f>
        <v>1113287951</v>
      </c>
      <c r="D36" s="397" t="str">
        <f>'P10'!G9</f>
        <v>Por definir</v>
      </c>
      <c r="E36" s="397">
        <f>'P10'!H9</f>
        <v>1113287951</v>
      </c>
      <c r="F36" s="397" t="str">
        <f>'P10'!I9</f>
        <v>Por definir</v>
      </c>
      <c r="G36" s="397" t="str">
        <f>'P10'!J9</f>
        <v>Por definir</v>
      </c>
      <c r="H36" s="397">
        <f>'P10'!K9</f>
        <v>1113287951</v>
      </c>
      <c r="I36" s="397" t="str">
        <f>'P10'!L9</f>
        <v>Por definir</v>
      </c>
      <c r="J36" s="397" t="str">
        <f>'P10'!M9</f>
        <v>Por definir</v>
      </c>
      <c r="K36" s="397">
        <f>'P10'!N9</f>
        <v>1113287951</v>
      </c>
      <c r="L36" s="397" t="str">
        <f>'P10'!O9</f>
        <v>Por definir</v>
      </c>
      <c r="M36" s="397" t="str">
        <f>'P10'!P9</f>
        <v>Por definir</v>
      </c>
      <c r="N36" s="397">
        <f>'P10'!Q9</f>
        <v>1113287951</v>
      </c>
      <c r="O36" s="397" t="str">
        <f>'P10'!R9</f>
        <v>Por definir</v>
      </c>
      <c r="P36" s="397" t="str">
        <f>'P10'!S9</f>
        <v>Por definir</v>
      </c>
      <c r="Q36" s="397">
        <f>'P10'!T9</f>
        <v>1113287951</v>
      </c>
      <c r="R36" s="397" t="str">
        <f>'P10'!U9</f>
        <v>Por definir</v>
      </c>
      <c r="S36" s="397" t="str">
        <f>'P10'!V9</f>
        <v>Por definir</v>
      </c>
      <c r="T36" s="397">
        <f>'P10'!W9</f>
        <v>185547991.83333334</v>
      </c>
      <c r="U36" s="397">
        <f>'P10'!X9</f>
        <v>927739959.16666675</v>
      </c>
      <c r="V36" s="397">
        <f>'P10'!Y9</f>
        <v>8349659632.5</v>
      </c>
      <c r="W36" s="837"/>
      <c r="X36" s="837"/>
    </row>
    <row r="37" spans="1:24" s="836" customFormat="1" ht="33.6" customHeight="1">
      <c r="A37" s="396" t="str">
        <f>Portafolio!C23</f>
        <v xml:space="preserve">11. Fortalecimiento institucional para la calidad, inocuidad, sanidad y el desempeño ambiental, de la cadena cárnica bovina. </v>
      </c>
      <c r="B37" s="396">
        <f>'P11'!E7</f>
        <v>7610797099</v>
      </c>
      <c r="C37" s="396">
        <f>'P11'!F7</f>
        <v>8896250628.1666679</v>
      </c>
      <c r="D37" s="396">
        <f>'P11'!G7</f>
        <v>8041924426</v>
      </c>
      <c r="E37" s="396">
        <f>'P11'!H7</f>
        <v>9153341334</v>
      </c>
      <c r="F37" s="396">
        <f>'P11'!I7</f>
        <v>7349587518</v>
      </c>
      <c r="G37" s="396">
        <f>'P11'!J7</f>
        <v>5941652676</v>
      </c>
      <c r="H37" s="396">
        <f>'P11'!K7</f>
        <v>4830235768</v>
      </c>
      <c r="I37" s="396">
        <f>'P11'!L7</f>
        <v>5941652676</v>
      </c>
      <c r="J37" s="396">
        <f>'P11'!M7</f>
        <v>4830235768</v>
      </c>
      <c r="K37" s="396">
        <f>'P11'!N7</f>
        <v>5941652676</v>
      </c>
      <c r="L37" s="396">
        <f>'P11'!O7</f>
        <v>1542544235</v>
      </c>
      <c r="M37" s="396">
        <f>'P11'!P7</f>
        <v>1111416908</v>
      </c>
      <c r="N37" s="396">
        <f>'P11'!Q7</f>
        <v>0</v>
      </c>
      <c r="O37" s="396">
        <f>'P11'!R7</f>
        <v>1111416908</v>
      </c>
      <c r="P37" s="396">
        <f>'P11'!S7</f>
        <v>0</v>
      </c>
      <c r="Q37" s="396">
        <f>'P11'!T7</f>
        <v>1111416908</v>
      </c>
      <c r="R37" s="396">
        <f>'P11'!U7</f>
        <v>0</v>
      </c>
      <c r="S37" s="396">
        <f>'P11'!V7</f>
        <v>1111416908</v>
      </c>
      <c r="T37" s="396">
        <f>'P11'!W7</f>
        <v>0</v>
      </c>
      <c r="U37" s="396">
        <f>'P11'!X7</f>
        <v>1111416908</v>
      </c>
      <c r="V37" s="396">
        <f>'P11'!Y7</f>
        <v>75636959344.166672</v>
      </c>
      <c r="W37" s="837"/>
      <c r="X37" s="837"/>
    </row>
    <row r="38" spans="1:24" s="836" customFormat="1" ht="30" customHeight="1">
      <c r="A38" s="397" t="str">
        <f>Portafolio!D23</f>
        <v xml:space="preserve">11.1. Fortalecimiento de las autoridades sanitarias (ICA, INVIMA y ETS) en la gestión relacionada con la cadena cárnica bovina. </v>
      </c>
      <c r="B38" s="397">
        <f>'P11'!E8</f>
        <v>1111416908</v>
      </c>
      <c r="C38" s="397">
        <f>'P11'!F8</f>
        <v>1111416908</v>
      </c>
      <c r="D38" s="397" t="str">
        <f>'P11'!G8</f>
        <v>Por definir</v>
      </c>
      <c r="E38" s="397">
        <f>'P11'!H8</f>
        <v>1111416908</v>
      </c>
      <c r="F38" s="397" t="str">
        <f>'P11'!I8</f>
        <v>Por definir</v>
      </c>
      <c r="G38" s="397">
        <f>'P11'!J8</f>
        <v>1111416908</v>
      </c>
      <c r="H38" s="397" t="str">
        <f>'P11'!K8</f>
        <v>Por definir</v>
      </c>
      <c r="I38" s="397">
        <f>'P11'!L8</f>
        <v>1111416908</v>
      </c>
      <c r="J38" s="397" t="str">
        <f>'P11'!M8</f>
        <v>Por definir</v>
      </c>
      <c r="K38" s="397">
        <f>'P11'!N8</f>
        <v>1111416908</v>
      </c>
      <c r="L38" s="397" t="str">
        <f>'P11'!O8</f>
        <v>Por definir</v>
      </c>
      <c r="M38" s="397">
        <f>'P11'!P8</f>
        <v>1111416908</v>
      </c>
      <c r="N38" s="397" t="str">
        <f>'P11'!Q8</f>
        <v>Por definir</v>
      </c>
      <c r="O38" s="397">
        <f>'P11'!R8</f>
        <v>1111416908</v>
      </c>
      <c r="P38" s="397" t="str">
        <f>'P11'!S8</f>
        <v>Por definir</v>
      </c>
      <c r="Q38" s="397">
        <f>'P11'!T8</f>
        <v>1111416908</v>
      </c>
      <c r="R38" s="397" t="str">
        <f>'P11'!U8</f>
        <v>Por definir</v>
      </c>
      <c r="S38" s="397">
        <f>'P11'!V8</f>
        <v>1111416908</v>
      </c>
      <c r="T38" s="397" t="str">
        <f>'P11'!W8</f>
        <v>Por definir</v>
      </c>
      <c r="U38" s="397">
        <f>'P11'!X8</f>
        <v>1111416908</v>
      </c>
      <c r="V38" s="397">
        <f>'P11'!Y8</f>
        <v>12225585988</v>
      </c>
      <c r="W38" s="837"/>
      <c r="X38" s="837"/>
    </row>
    <row r="39" spans="1:24" s="836" customFormat="1" ht="15.75">
      <c r="A39" s="397" t="str">
        <f>Portafolio!D24</f>
        <v>11.2. Revisión y actualización de la normatividad de la cadena cárnica bovina.</v>
      </c>
      <c r="B39" s="397">
        <f>'P11'!E9</f>
        <v>692336908</v>
      </c>
      <c r="C39" s="397">
        <f>'P11'!F9</f>
        <v>692336908</v>
      </c>
      <c r="D39" s="397">
        <f>'P11'!G9</f>
        <v>692336908</v>
      </c>
      <c r="E39" s="397">
        <f>'P11'!H9</f>
        <v>692336908</v>
      </c>
      <c r="F39" s="397" t="str">
        <f>'P11'!I9</f>
        <v>Por definir</v>
      </c>
      <c r="G39" s="397" t="str">
        <f>'P11'!J9</f>
        <v>Por definir</v>
      </c>
      <c r="H39" s="397" t="str">
        <f>'P11'!K9</f>
        <v>Por definir</v>
      </c>
      <c r="I39" s="397" t="str">
        <f>'P11'!L9</f>
        <v>Por definir</v>
      </c>
      <c r="J39" s="397" t="str">
        <f>'P11'!M9</f>
        <v>Por definir</v>
      </c>
      <c r="K39" s="397" t="str">
        <f>'P11'!N9</f>
        <v>Por definir</v>
      </c>
      <c r="L39" s="397" t="str">
        <f>'P11'!O9</f>
        <v>Por definir</v>
      </c>
      <c r="M39" s="397" t="str">
        <f>'P11'!P9</f>
        <v>Por definir</v>
      </c>
      <c r="N39" s="397" t="str">
        <f>'P11'!Q9</f>
        <v>Por definir</v>
      </c>
      <c r="O39" s="397" t="str">
        <f>'P11'!R9</f>
        <v>Por definir</v>
      </c>
      <c r="P39" s="397" t="str">
        <f>'P11'!S9</f>
        <v>Por definir</v>
      </c>
      <c r="Q39" s="397" t="str">
        <f>'P11'!T9</f>
        <v>Por definir</v>
      </c>
      <c r="R39" s="397" t="str">
        <f>'P11'!U9</f>
        <v>Por definir</v>
      </c>
      <c r="S39" s="397" t="str">
        <f>'P11'!V9</f>
        <v>Por definir</v>
      </c>
      <c r="T39" s="397" t="str">
        <f>'P11'!W9</f>
        <v>Por definir</v>
      </c>
      <c r="U39" s="397" t="str">
        <f>'P11'!X9</f>
        <v>Por definir</v>
      </c>
      <c r="V39" s="397">
        <f>'P11'!Y9</f>
        <v>2769347632</v>
      </c>
      <c r="W39" s="837"/>
      <c r="X39" s="837"/>
    </row>
    <row r="40" spans="1:24" s="836" customFormat="1" ht="23.45" customHeight="1">
      <c r="A40" s="397" t="str">
        <f>Portafolio!D25</f>
        <v>11.3. Fortalecimiento y consolidación del sistema de trazabilidad a lo largo de la cadena cárnica bovina.</v>
      </c>
      <c r="B40" s="397">
        <f>'P11'!E10</f>
        <v>3287691533</v>
      </c>
      <c r="C40" s="397">
        <f>'P11'!F10</f>
        <v>3287691533</v>
      </c>
      <c r="D40" s="397">
        <f>'P11'!G10</f>
        <v>3287691533</v>
      </c>
      <c r="E40" s="397">
        <f>'P11'!H10</f>
        <v>3287691533</v>
      </c>
      <c r="F40" s="397">
        <f>'P11'!I10</f>
        <v>3287691533</v>
      </c>
      <c r="G40" s="397">
        <f>'P11'!J10</f>
        <v>3287691533</v>
      </c>
      <c r="H40" s="397">
        <f>'P11'!K10</f>
        <v>3287691533</v>
      </c>
      <c r="I40" s="397">
        <f>'P11'!L10</f>
        <v>3287691533</v>
      </c>
      <c r="J40" s="397">
        <f>'P11'!M10</f>
        <v>3287691533</v>
      </c>
      <c r="K40" s="397">
        <f>'P11'!N10</f>
        <v>3287691533</v>
      </c>
      <c r="L40" s="397" t="str">
        <f>'P11'!O10</f>
        <v>Por definir</v>
      </c>
      <c r="M40" s="397" t="str">
        <f>'P11'!P10</f>
        <v>Por definir</v>
      </c>
      <c r="N40" s="397" t="str">
        <f>'P11'!Q10</f>
        <v>Por definir</v>
      </c>
      <c r="O40" s="397" t="str">
        <f>'P11'!R10</f>
        <v>Por definir</v>
      </c>
      <c r="P40" s="397" t="str">
        <f>'P11'!S10</f>
        <v>Por definir</v>
      </c>
      <c r="Q40" s="397" t="str">
        <f>'P11'!T10</f>
        <v>Por definir</v>
      </c>
      <c r="R40" s="397" t="str">
        <f>'P11'!U10</f>
        <v>Por definir</v>
      </c>
      <c r="S40" s="397" t="str">
        <f>'P11'!V10</f>
        <v>Por definir</v>
      </c>
      <c r="T40" s="397" t="str">
        <f>'P11'!W10</f>
        <v>Por definir</v>
      </c>
      <c r="U40" s="397" t="str">
        <f>'P11'!X10</f>
        <v>Por definir</v>
      </c>
      <c r="V40" s="397">
        <f>'P11'!Y10</f>
        <v>32876915330</v>
      </c>
      <c r="W40" s="837"/>
      <c r="X40" s="837"/>
    </row>
    <row r="41" spans="1:24" s="836" customFormat="1" ht="15.75">
      <c r="A41" s="397" t="str">
        <f>Portafolio!D26</f>
        <v>11.4. Promoción de acciones que contribuyan a formalizar el beneficio bovino y el procesamiento de carne.</v>
      </c>
      <c r="B41" s="397">
        <f>'P11'!E11</f>
        <v>0</v>
      </c>
      <c r="C41" s="397">
        <f>'P11'!F11</f>
        <v>1285453529.1666667</v>
      </c>
      <c r="D41" s="397">
        <f>'P11'!G11</f>
        <v>1542544235</v>
      </c>
      <c r="E41" s="397">
        <f>'P11'!H11</f>
        <v>1542544235</v>
      </c>
      <c r="F41" s="397">
        <f>'P11'!I11</f>
        <v>1542544235</v>
      </c>
      <c r="G41" s="397">
        <f>'P11'!J11</f>
        <v>1542544235</v>
      </c>
      <c r="H41" s="397">
        <f>'P11'!K11</f>
        <v>1542544235</v>
      </c>
      <c r="I41" s="397">
        <f>'P11'!L11</f>
        <v>1542544235</v>
      </c>
      <c r="J41" s="397">
        <f>'P11'!M11</f>
        <v>1542544235</v>
      </c>
      <c r="K41" s="397">
        <f>'P11'!N11</f>
        <v>1542544235</v>
      </c>
      <c r="L41" s="397">
        <f>'P11'!O11</f>
        <v>1542544235</v>
      </c>
      <c r="M41" s="397" t="str">
        <f>'P11'!P11</f>
        <v>Por definir</v>
      </c>
      <c r="N41" s="397" t="str">
        <f>'P11'!Q11</f>
        <v>Por definir</v>
      </c>
      <c r="O41" s="397" t="str">
        <f>'P11'!R11</f>
        <v>Por definir</v>
      </c>
      <c r="P41" s="397" t="str">
        <f>'P11'!S11</f>
        <v>Por definir</v>
      </c>
      <c r="Q41" s="397" t="str">
        <f>'P11'!T11</f>
        <v>Por definir</v>
      </c>
      <c r="R41" s="397" t="str">
        <f>'P11'!U11</f>
        <v>Por definir</v>
      </c>
      <c r="S41" s="397" t="str">
        <f>'P11'!V11</f>
        <v>Por definir</v>
      </c>
      <c r="T41" s="397" t="str">
        <f>'P11'!W11</f>
        <v>Por definir</v>
      </c>
      <c r="U41" s="397" t="str">
        <f>'P11'!X11</f>
        <v>Por definir</v>
      </c>
      <c r="V41" s="397">
        <f>'P11'!Y11</f>
        <v>15168351644.166668</v>
      </c>
      <c r="W41" s="837"/>
      <c r="X41" s="837"/>
    </row>
    <row r="42" spans="1:24" s="836" customFormat="1" ht="15.75">
      <c r="A42" s="397" t="str">
        <f>Portafolio!D27</f>
        <v>11.5. Fortalecimiento institucional en la gestión ambiental de la cadena cárnica.</v>
      </c>
      <c r="B42" s="397">
        <f>'P11'!E12</f>
        <v>2519351750</v>
      </c>
      <c r="C42" s="397">
        <f>'P11'!F12</f>
        <v>2519351750</v>
      </c>
      <c r="D42" s="397">
        <f>'P11'!G12</f>
        <v>2519351750</v>
      </c>
      <c r="E42" s="397">
        <f>'P11'!H12</f>
        <v>2519351750</v>
      </c>
      <c r="F42" s="397">
        <f>'P11'!I12</f>
        <v>2519351750</v>
      </c>
      <c r="G42" s="397" t="str">
        <f>'P11'!J12</f>
        <v>Por definir</v>
      </c>
      <c r="H42" s="397" t="str">
        <f>'P11'!K12</f>
        <v>Por definir</v>
      </c>
      <c r="I42" s="397" t="str">
        <f>'P11'!L12</f>
        <v>Por definir</v>
      </c>
      <c r="J42" s="397" t="str">
        <f>'P11'!M12</f>
        <v>Por definir</v>
      </c>
      <c r="K42" s="397" t="str">
        <f>'P11'!N12</f>
        <v>Por definir</v>
      </c>
      <c r="L42" s="397" t="str">
        <f>'P11'!O12</f>
        <v>Por definir</v>
      </c>
      <c r="M42" s="397" t="str">
        <f>'P11'!P12</f>
        <v>Por definir</v>
      </c>
      <c r="N42" s="397" t="str">
        <f>'P11'!Q12</f>
        <v>Por definir</v>
      </c>
      <c r="O42" s="397" t="str">
        <f>'P11'!R12</f>
        <v>Por definir</v>
      </c>
      <c r="P42" s="397" t="str">
        <f>'P11'!S12</f>
        <v>Por definir</v>
      </c>
      <c r="Q42" s="397" t="str">
        <f>'P11'!T12</f>
        <v>Por definir</v>
      </c>
      <c r="R42" s="397" t="str">
        <f>'P11'!U12</f>
        <v>Por definir</v>
      </c>
      <c r="S42" s="397" t="str">
        <f>'P11'!V12</f>
        <v>Por definir</v>
      </c>
      <c r="T42" s="397" t="str">
        <f>'P11'!W12</f>
        <v>Por definir</v>
      </c>
      <c r="U42" s="397" t="str">
        <f>'P11'!X12</f>
        <v>Por definir</v>
      </c>
      <c r="V42" s="397">
        <f>'P11'!Y12</f>
        <v>12596758750</v>
      </c>
      <c r="W42" s="837"/>
      <c r="X42" s="837"/>
    </row>
    <row r="43" spans="1:24" s="836" customFormat="1" ht="15.75">
      <c r="A43" s="396" t="str">
        <f>Portafolio!C28</f>
        <v>12. Fortalecimiento de los espacios de articulación y gestión de la cadena cárnica bovina.</v>
      </c>
      <c r="B43" s="396">
        <f>'P12'!E7</f>
        <v>760820226</v>
      </c>
      <c r="C43" s="396">
        <f>'P12'!F7</f>
        <v>3116123734.416667</v>
      </c>
      <c r="D43" s="396">
        <f>'P12'!G7</f>
        <v>1793615873</v>
      </c>
      <c r="E43" s="396">
        <f>'P12'!H7</f>
        <v>1793615873</v>
      </c>
      <c r="F43" s="396">
        <f>'P12'!I7</f>
        <v>2499870847</v>
      </c>
      <c r="G43" s="396">
        <f>'P12'!J7</f>
        <v>0</v>
      </c>
      <c r="H43" s="396">
        <f>'P12'!K7</f>
        <v>377179314</v>
      </c>
      <c r="I43" s="396">
        <f>'P12'!L7</f>
        <v>3270773066</v>
      </c>
      <c r="J43" s="396">
        <f>'P12'!M7</f>
        <v>0</v>
      </c>
      <c r="K43" s="396">
        <f>'P12'!N7</f>
        <v>0</v>
      </c>
      <c r="L43" s="396">
        <f>'P12'!O7</f>
        <v>2122691533</v>
      </c>
      <c r="M43" s="396">
        <f>'P12'!P7</f>
        <v>1525260847</v>
      </c>
      <c r="N43" s="396">
        <f>'P12'!Q7</f>
        <v>0</v>
      </c>
      <c r="O43" s="396">
        <f>'P12'!R7</f>
        <v>2122691533</v>
      </c>
      <c r="P43" s="396">
        <f>'P12'!S7</f>
        <v>0</v>
      </c>
      <c r="Q43" s="396">
        <f>'P12'!T7</f>
        <v>1525260847</v>
      </c>
      <c r="R43" s="396">
        <f>'P12'!U7</f>
        <v>2122691533</v>
      </c>
      <c r="S43" s="396">
        <f>'P12'!V7</f>
        <v>0</v>
      </c>
      <c r="T43" s="396">
        <f>'P12'!W7</f>
        <v>0</v>
      </c>
      <c r="U43" s="396">
        <f>'P12'!X7</f>
        <v>3647952380</v>
      </c>
      <c r="V43" s="396">
        <f>'P12'!Y7</f>
        <v>26678547606.416668</v>
      </c>
      <c r="W43" s="837"/>
      <c r="X43" s="837"/>
    </row>
    <row r="44" spans="1:24" s="836" customFormat="1" ht="15.75">
      <c r="A44" s="397" t="str">
        <f>Portafolio!D28</f>
        <v>12.1. Fortalecimiento del Consejo Nacional de la Cadena Cárnica Bovina.</v>
      </c>
      <c r="B44" s="397">
        <f>'P12'!E8</f>
        <v>207841920</v>
      </c>
      <c r="C44" s="397">
        <f>'P12'!F8</f>
        <v>207841920</v>
      </c>
      <c r="D44" s="397" t="str">
        <f>'P12'!G8</f>
        <v>Por definir</v>
      </c>
      <c r="E44" s="397" t="str">
        <f>'P12'!H8</f>
        <v>Por definir</v>
      </c>
      <c r="F44" s="397" t="str">
        <f>'P12'!I8</f>
        <v>Por definir</v>
      </c>
      <c r="G44" s="397" t="str">
        <f>'P12'!J8</f>
        <v>Por definir</v>
      </c>
      <c r="H44" s="397" t="str">
        <f>'P12'!K8</f>
        <v>Por definir</v>
      </c>
      <c r="I44" s="397" t="str">
        <f>'P12'!L8</f>
        <v>Por definir</v>
      </c>
      <c r="J44" s="397" t="str">
        <f>'P12'!M8</f>
        <v>Por definir</v>
      </c>
      <c r="K44" s="397" t="str">
        <f>'P12'!N8</f>
        <v>Por definir</v>
      </c>
      <c r="L44" s="397" t="str">
        <f>'P12'!O8</f>
        <v>Por definir</v>
      </c>
      <c r="M44" s="397" t="str">
        <f>'P12'!P8</f>
        <v>Por definir</v>
      </c>
      <c r="N44" s="397" t="str">
        <f>'P12'!Q8</f>
        <v>Por definir</v>
      </c>
      <c r="O44" s="397" t="str">
        <f>'P12'!R8</f>
        <v>Por definir</v>
      </c>
      <c r="P44" s="397" t="str">
        <f>'P12'!S8</f>
        <v>Por definir</v>
      </c>
      <c r="Q44" s="397" t="str">
        <f>'P12'!T8</f>
        <v>Por definir</v>
      </c>
      <c r="R44" s="397" t="str">
        <f>'P12'!U8</f>
        <v>Por definir</v>
      </c>
      <c r="S44" s="397" t="str">
        <f>'P12'!V8</f>
        <v>Por definir</v>
      </c>
      <c r="T44" s="397" t="str">
        <f>'P12'!W8</f>
        <v>Por definir</v>
      </c>
      <c r="U44" s="397" t="str">
        <f>'P12'!X8</f>
        <v>Por definir</v>
      </c>
      <c r="V44" s="397">
        <f>'P12'!Y8</f>
        <v>415683840</v>
      </c>
      <c r="W44" s="837"/>
      <c r="X44" s="837"/>
    </row>
    <row r="45" spans="1:24" s="836" customFormat="1" ht="30">
      <c r="A45" s="397" t="str">
        <f>Portafolio!D29</f>
        <v>12.2. Concertación, diseño e implementación del modelo de I+D+i, específico para la cadena cárnica bovina.</v>
      </c>
      <c r="B45" s="397">
        <f>'P12'!E9</f>
        <v>134177513</v>
      </c>
      <c r="C45" s="397">
        <f>'P12'!F9</f>
        <v>268355026</v>
      </c>
      <c r="D45" s="397">
        <f>'P12'!G9</f>
        <v>268355026</v>
      </c>
      <c r="E45" s="397">
        <f>'P12'!H9</f>
        <v>268355026</v>
      </c>
      <c r="F45" s="397" t="str">
        <f>'P12'!I9</f>
        <v>Por definir</v>
      </c>
      <c r="G45" s="397" t="str">
        <f>'P12'!J9</f>
        <v>Por definir</v>
      </c>
      <c r="H45" s="397" t="str">
        <f>'P12'!K9</f>
        <v>Por definir</v>
      </c>
      <c r="I45" s="397" t="str">
        <f>'P12'!L9</f>
        <v>Por definir</v>
      </c>
      <c r="J45" s="397" t="str">
        <f>'P12'!M9</f>
        <v>Por definir</v>
      </c>
      <c r="K45" s="397" t="str">
        <f>'P12'!N9</f>
        <v>Por definir</v>
      </c>
      <c r="L45" s="397" t="str">
        <f>'P12'!O9</f>
        <v>Por definir</v>
      </c>
      <c r="M45" s="397" t="str">
        <f>'P12'!P9</f>
        <v>Por definir</v>
      </c>
      <c r="N45" s="397" t="str">
        <f>'P12'!Q9</f>
        <v>Por definir</v>
      </c>
      <c r="O45" s="397" t="str">
        <f>'P12'!R9</f>
        <v>Por definir</v>
      </c>
      <c r="P45" s="397" t="str">
        <f>'P12'!S9</f>
        <v>Por definir</v>
      </c>
      <c r="Q45" s="397" t="str">
        <f>'P12'!T9</f>
        <v>Por definir</v>
      </c>
      <c r="R45" s="397" t="str">
        <f>'P12'!U9</f>
        <v>Por definir</v>
      </c>
      <c r="S45" s="397" t="str">
        <f>'P12'!V9</f>
        <v>Por definir</v>
      </c>
      <c r="T45" s="397" t="str">
        <f>'P12'!W9</f>
        <v>Por definir</v>
      </c>
      <c r="U45" s="397" t="str">
        <f>'P12'!X9</f>
        <v>Por definir</v>
      </c>
      <c r="V45" s="397">
        <f>'P12'!Y9</f>
        <v>939242591</v>
      </c>
      <c r="W45" s="837"/>
      <c r="X45" s="837"/>
    </row>
    <row r="46" spans="1:24" s="836" customFormat="1" ht="30">
      <c r="A46" s="397" t="str">
        <f>Portafolio!D30</f>
        <v xml:space="preserve">12.3. Fortalecimiento del talento humano en I+D+i, y asistencia técnica y extensión agropecuaria e industrial, para la cadena cárnica bovina. </v>
      </c>
      <c r="B46" s="397">
        <f>'P12'!E10</f>
        <v>0</v>
      </c>
      <c r="C46" s="397">
        <f>'P12'!F10</f>
        <v>884454805.41666675</v>
      </c>
      <c r="D46" s="397" t="str">
        <f>'P12'!G10</f>
        <v>Por definir</v>
      </c>
      <c r="E46" s="397" t="str">
        <f>'P12'!H10</f>
        <v>Por definir</v>
      </c>
      <c r="F46" s="397">
        <f>'P12'!I10</f>
        <v>2122691533</v>
      </c>
      <c r="G46" s="397" t="str">
        <f>'P12'!J10</f>
        <v>Por definir</v>
      </c>
      <c r="H46" s="397" t="str">
        <f>'P12'!K10</f>
        <v>Por definir</v>
      </c>
      <c r="I46" s="397">
        <f>'P12'!L10</f>
        <v>2122691533</v>
      </c>
      <c r="J46" s="397" t="str">
        <f>'P12'!M10</f>
        <v>Por definir</v>
      </c>
      <c r="K46" s="397" t="str">
        <f>'P12'!N10</f>
        <v>Por definir</v>
      </c>
      <c r="L46" s="397">
        <f>'P12'!O10</f>
        <v>2122691533</v>
      </c>
      <c r="M46" s="397" t="str">
        <f>'P12'!P10</f>
        <v>Por definir</v>
      </c>
      <c r="N46" s="397" t="str">
        <f>'P12'!Q10</f>
        <v>Por definir</v>
      </c>
      <c r="O46" s="397">
        <f>'P12'!R10</f>
        <v>2122691533</v>
      </c>
      <c r="P46" s="397" t="str">
        <f>'P12'!S10</f>
        <v>Por definir</v>
      </c>
      <c r="Q46" s="397" t="str">
        <f>'P12'!T10</f>
        <v>Por definir</v>
      </c>
      <c r="R46" s="397">
        <f>'P12'!U10</f>
        <v>2122691533</v>
      </c>
      <c r="S46" s="397" t="str">
        <f>'P12'!V10</f>
        <v>Por definir</v>
      </c>
      <c r="T46" s="397" t="str">
        <f>'P12'!W10</f>
        <v>Por definir</v>
      </c>
      <c r="U46" s="397">
        <f>'P12'!X10</f>
        <v>2122691533</v>
      </c>
      <c r="V46" s="397">
        <f>'P12'!Y10</f>
        <v>13620604003.416668</v>
      </c>
      <c r="W46" s="837"/>
      <c r="X46" s="837"/>
    </row>
    <row r="47" spans="1:24" s="836" customFormat="1" ht="30">
      <c r="A47" s="397" t="str">
        <f>Portafolio!D31</f>
        <v>12.4. Diseño y mejora de los instrumentos de financiamiento, comercialización, y empresarización para la cadena cárnica bovina.</v>
      </c>
      <c r="B47" s="397">
        <f>'P12'!E11</f>
        <v>0</v>
      </c>
      <c r="C47" s="397">
        <f>'P12'!F11</f>
        <v>1148081533</v>
      </c>
      <c r="D47" s="397">
        <f>'P12'!G11</f>
        <v>1148081533</v>
      </c>
      <c r="E47" s="397">
        <f>'P12'!H11</f>
        <v>1148081533</v>
      </c>
      <c r="F47" s="397" t="str">
        <f>'P12'!I11</f>
        <v>Por definir</v>
      </c>
      <c r="G47" s="397" t="str">
        <f>'P12'!J11</f>
        <v>Por definir</v>
      </c>
      <c r="H47" s="397" t="str">
        <f>'P12'!K11</f>
        <v>Por definir</v>
      </c>
      <c r="I47" s="397">
        <f>'P12'!L11</f>
        <v>1148081533</v>
      </c>
      <c r="J47" s="397" t="str">
        <f>'P12'!M11</f>
        <v>Por definir</v>
      </c>
      <c r="K47" s="397" t="str">
        <f>'P12'!N11</f>
        <v>Por definir</v>
      </c>
      <c r="L47" s="397" t="str">
        <f>'P12'!O11</f>
        <v>Por definir</v>
      </c>
      <c r="M47" s="397">
        <f>'P12'!P11</f>
        <v>1148081533</v>
      </c>
      <c r="N47" s="397" t="str">
        <f>'P12'!Q11</f>
        <v>Por definir</v>
      </c>
      <c r="O47" s="397" t="str">
        <f>'P12'!R11</f>
        <v>Por definir</v>
      </c>
      <c r="P47" s="397" t="str">
        <f>'P12'!S11</f>
        <v>Por definir</v>
      </c>
      <c r="Q47" s="397">
        <f>'P12'!T11</f>
        <v>1148081533</v>
      </c>
      <c r="R47" s="397" t="str">
        <f>'P12'!U11</f>
        <v>Por definir</v>
      </c>
      <c r="S47" s="397" t="str">
        <f>'P12'!V11</f>
        <v>Por definir</v>
      </c>
      <c r="T47" s="397" t="str">
        <f>'P12'!W11</f>
        <v>Por definir</v>
      </c>
      <c r="U47" s="397">
        <f>'P12'!X11</f>
        <v>1148081533</v>
      </c>
      <c r="V47" s="397">
        <f>'P12'!Y11</f>
        <v>8036570731</v>
      </c>
      <c r="W47" s="837"/>
      <c r="X47" s="837"/>
    </row>
    <row r="48" spans="1:24" s="836" customFormat="1" ht="15.75">
      <c r="A48" s="397" t="str">
        <f>Portafolio!D32</f>
        <v>12.5. Diseño y operación del observatorio de la cadena cárnica bovina.</v>
      </c>
      <c r="B48" s="397">
        <f>'P12'!E12</f>
        <v>188589657</v>
      </c>
      <c r="C48" s="397">
        <f>'P12'!F12</f>
        <v>377179314</v>
      </c>
      <c r="D48" s="397">
        <f>'P12'!G12</f>
        <v>377179314</v>
      </c>
      <c r="E48" s="397">
        <f>'P12'!H12</f>
        <v>377179314</v>
      </c>
      <c r="F48" s="397">
        <f>'P12'!I12</f>
        <v>377179314</v>
      </c>
      <c r="G48" s="397" t="str">
        <f>'P12'!J12</f>
        <v>Por definir</v>
      </c>
      <c r="H48" s="397">
        <f>'P12'!K12</f>
        <v>377179314</v>
      </c>
      <c r="I48" s="397" t="str">
        <f>'P12'!L12</f>
        <v>Por definir</v>
      </c>
      <c r="J48" s="397" t="str">
        <f>'P12'!M12</f>
        <v>Por definir</v>
      </c>
      <c r="K48" s="397" t="str">
        <f>'P12'!N12</f>
        <v>Por definir</v>
      </c>
      <c r="L48" s="397" t="str">
        <f>'P12'!O12</f>
        <v>Por definir</v>
      </c>
      <c r="M48" s="397">
        <f>'P12'!P12</f>
        <v>377179314</v>
      </c>
      <c r="N48" s="397" t="str">
        <f>'P12'!Q12</f>
        <v>Por definir</v>
      </c>
      <c r="O48" s="397" t="str">
        <f>'P12'!R12</f>
        <v>Por definir</v>
      </c>
      <c r="P48" s="397" t="str">
        <f>'P12'!S12</f>
        <v>Por definir</v>
      </c>
      <c r="Q48" s="397">
        <f>'P12'!T12</f>
        <v>377179314</v>
      </c>
      <c r="R48" s="397" t="str">
        <f>'P12'!U12</f>
        <v>Por definir</v>
      </c>
      <c r="S48" s="397" t="str">
        <f>'P12'!V12</f>
        <v>Por definir</v>
      </c>
      <c r="T48" s="397" t="str">
        <f>'P12'!W12</f>
        <v>Por definir</v>
      </c>
      <c r="U48" s="397">
        <f>'P12'!X12</f>
        <v>377179314</v>
      </c>
      <c r="V48" s="397">
        <f>'P12'!Y12</f>
        <v>3206024169</v>
      </c>
      <c r="W48" s="837"/>
      <c r="X48" s="837"/>
    </row>
    <row r="49" spans="1:24" s="836" customFormat="1" ht="15.75">
      <c r="A49" s="397" t="str">
        <f>Portafolio!D33</f>
        <v xml:space="preserve">12.6. Adopción, promoción y monitoreo de la política pública para la cadena cárnica bovina. </v>
      </c>
      <c r="B49" s="397">
        <f>'P12'!E13</f>
        <v>230211136</v>
      </c>
      <c r="C49" s="397">
        <f>'P12'!F13</f>
        <v>230211136</v>
      </c>
      <c r="D49" s="397" t="str">
        <f>'P12'!G13</f>
        <v>Por definir</v>
      </c>
      <c r="E49" s="397" t="str">
        <f>'P12'!H13</f>
        <v>Por definir</v>
      </c>
      <c r="F49" s="397" t="str">
        <f>'P12'!I13</f>
        <v>Por definir</v>
      </c>
      <c r="G49" s="397" t="str">
        <f>'P12'!J13</f>
        <v>Por definir</v>
      </c>
      <c r="H49" s="397" t="str">
        <f>'P12'!K13</f>
        <v>Por definir</v>
      </c>
      <c r="I49" s="397" t="str">
        <f>'P12'!L13</f>
        <v>Por definir</v>
      </c>
      <c r="J49" s="397" t="str">
        <f>'P12'!M13</f>
        <v>Por definir</v>
      </c>
      <c r="K49" s="397" t="str">
        <f>'P12'!N13</f>
        <v>Por definir</v>
      </c>
      <c r="L49" s="397" t="str">
        <f>'P12'!O13</f>
        <v>Por definir</v>
      </c>
      <c r="M49" s="397" t="str">
        <f>'P12'!P13</f>
        <v>Por definir</v>
      </c>
      <c r="N49" s="397" t="str">
        <f>'P12'!Q13</f>
        <v>Por definir</v>
      </c>
      <c r="O49" s="397" t="str">
        <f>'P12'!R13</f>
        <v>Por definir</v>
      </c>
      <c r="P49" s="397" t="str">
        <f>'P12'!S13</f>
        <v>Por definir</v>
      </c>
      <c r="Q49" s="397" t="str">
        <f>'P12'!T13</f>
        <v>Por definir</v>
      </c>
      <c r="R49" s="397" t="str">
        <f>'P12'!U13</f>
        <v>Por definir</v>
      </c>
      <c r="S49" s="397" t="str">
        <f>'P12'!V13</f>
        <v>Por definir</v>
      </c>
      <c r="T49" s="397" t="str">
        <f>'P12'!W13</f>
        <v>Por definir</v>
      </c>
      <c r="U49" s="397" t="str">
        <f>'P12'!X13</f>
        <v>Por definir</v>
      </c>
      <c r="V49" s="397">
        <f>'P12'!Y13</f>
        <v>460422272</v>
      </c>
      <c r="W49" s="837"/>
      <c r="X49" s="837"/>
    </row>
    <row r="50" spans="1:24" s="836" customFormat="1" ht="15.75">
      <c r="A50" s="847" t="s">
        <v>73</v>
      </c>
      <c r="B50" s="835">
        <f>B6+B9+B11+B15+B18+B21+B24+B27+B30+B34+B37+B43</f>
        <v>9557224238.5</v>
      </c>
      <c r="C50" s="835">
        <f t="shared" ref="C50:U50" si="0">C6+C9+C11+C15+C18+C21+C24+C27+C30+C34+C37+C43</f>
        <v>44208503231.823997</v>
      </c>
      <c r="D50" s="835">
        <f t="shared" si="0"/>
        <v>69005324613.790176</v>
      </c>
      <c r="E50" s="835">
        <f t="shared" si="0"/>
        <v>224294128292.62256</v>
      </c>
      <c r="F50" s="835">
        <f t="shared" si="0"/>
        <v>218942387452.62256</v>
      </c>
      <c r="G50" s="835">
        <f t="shared" si="0"/>
        <v>217855315366.26697</v>
      </c>
      <c r="H50" s="835">
        <f t="shared" si="0"/>
        <v>225740505681.69293</v>
      </c>
      <c r="I50" s="835">
        <f t="shared" si="0"/>
        <v>220472713357.26697</v>
      </c>
      <c r="J50" s="835">
        <f t="shared" si="0"/>
        <v>233105072724.10254</v>
      </c>
      <c r="K50" s="835">
        <f t="shared" si="0"/>
        <v>234548072063.24799</v>
      </c>
      <c r="L50" s="835">
        <f t="shared" si="0"/>
        <v>199582110637.84161</v>
      </c>
      <c r="M50" s="835">
        <f t="shared" si="0"/>
        <v>201756829114.53558</v>
      </c>
      <c r="N50" s="835">
        <f t="shared" si="0"/>
        <v>189833391322.19199</v>
      </c>
      <c r="O50" s="835">
        <f t="shared" si="0"/>
        <v>179970387511.00598</v>
      </c>
      <c r="P50" s="835">
        <f t="shared" si="0"/>
        <v>176487446238.31198</v>
      </c>
      <c r="Q50" s="835">
        <f t="shared" si="0"/>
        <v>176704357031.0556</v>
      </c>
      <c r="R50" s="835">
        <f t="shared" si="0"/>
        <v>183327903735.4816</v>
      </c>
      <c r="S50" s="835">
        <f t="shared" si="0"/>
        <v>173215179271.1756</v>
      </c>
      <c r="T50" s="835">
        <f t="shared" si="0"/>
        <v>175043280437.19495</v>
      </c>
      <c r="U50" s="835">
        <f t="shared" si="0"/>
        <v>174775673241.93265</v>
      </c>
      <c r="V50" s="835">
        <f>SUM(B50:U50)</f>
        <v>3528425805562.6641</v>
      </c>
      <c r="W50" s="837"/>
      <c r="X50" s="837"/>
    </row>
    <row r="51" spans="1:24" ht="15.75">
      <c r="W51" s="837"/>
      <c r="X51" s="836"/>
    </row>
  </sheetData>
  <sheetProtection password="E983" sheet="1" objects="1" scenarios="1" selectLockedCells="1" selectUnlockedCells="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2" zoomScale="70" zoomScaleNormal="70" workbookViewId="0">
      <selection activeCell="A2" sqref="A2:F2"/>
    </sheetView>
  </sheetViews>
  <sheetFormatPr baseColWidth="10" defaultColWidth="167.625" defaultRowHeight="15"/>
  <cols>
    <col min="1" max="1" width="78.375" style="401" customWidth="1"/>
    <col min="2" max="2" width="22.75" style="224" bestFit="1" customWidth="1"/>
    <col min="3" max="3" width="21.25" style="224" bestFit="1" customWidth="1"/>
    <col min="4" max="4" width="21.5" style="224" bestFit="1" customWidth="1"/>
    <col min="5" max="5" width="22.5" style="224" bestFit="1" customWidth="1"/>
    <col min="6" max="6" width="16.5" style="1" customWidth="1"/>
    <col min="7" max="7" width="28.5" style="1" customWidth="1"/>
    <col min="8" max="16384" width="167.625" style="1"/>
  </cols>
  <sheetData>
    <row r="1" spans="1:22" ht="15.75">
      <c r="A1" s="1072" t="s">
        <v>1014</v>
      </c>
      <c r="B1" s="1073"/>
      <c r="C1" s="1073"/>
      <c r="D1" s="1073"/>
      <c r="E1" s="1073"/>
      <c r="F1" s="1073"/>
      <c r="G1" s="399"/>
      <c r="H1" s="399"/>
      <c r="I1" s="399"/>
      <c r="J1" s="399"/>
      <c r="K1" s="399"/>
      <c r="L1" s="399"/>
      <c r="M1" s="399"/>
      <c r="N1" s="399"/>
      <c r="O1" s="399"/>
      <c r="P1" s="399"/>
      <c r="Q1" s="399"/>
      <c r="R1" s="399"/>
      <c r="S1" s="399"/>
      <c r="T1" s="399"/>
      <c r="U1" s="399"/>
      <c r="V1" s="399"/>
    </row>
    <row r="2" spans="1:22" ht="15.75">
      <c r="A2" s="1072" t="s">
        <v>799</v>
      </c>
      <c r="B2" s="1073"/>
      <c r="C2" s="1073"/>
      <c r="D2" s="1073"/>
      <c r="E2" s="1073"/>
      <c r="F2" s="1073"/>
      <c r="G2" s="1070"/>
      <c r="H2" s="1071"/>
      <c r="I2" s="1071"/>
      <c r="J2" s="1071"/>
      <c r="K2" s="1071"/>
      <c r="L2" s="1071"/>
      <c r="M2" s="1070"/>
      <c r="N2" s="1071"/>
      <c r="O2" s="399"/>
      <c r="P2" s="399"/>
      <c r="Q2" s="399"/>
      <c r="R2" s="399"/>
      <c r="S2" s="399"/>
      <c r="T2" s="399"/>
      <c r="U2" s="399"/>
      <c r="V2" s="399"/>
    </row>
    <row r="3" spans="1:22" ht="18.95" customHeight="1">
      <c r="A3" s="1074" t="s">
        <v>1008</v>
      </c>
      <c r="B3" s="1075"/>
      <c r="C3" s="1075"/>
      <c r="D3" s="1075"/>
      <c r="E3" s="1075"/>
      <c r="F3" s="1075"/>
      <c r="G3" s="1070"/>
      <c r="H3" s="1071"/>
      <c r="I3" s="1071"/>
      <c r="J3" s="1071"/>
      <c r="K3" s="1071"/>
      <c r="L3" s="1071"/>
      <c r="M3" s="1070"/>
      <c r="N3" s="1071"/>
      <c r="O3" s="398"/>
      <c r="P3" s="398"/>
      <c r="Q3" s="398"/>
      <c r="R3" s="398"/>
      <c r="S3" s="398"/>
      <c r="T3" s="398"/>
      <c r="U3" s="398"/>
      <c r="V3" s="398"/>
    </row>
    <row r="4" spans="1:22" ht="18.95" customHeight="1">
      <c r="A4" s="1070"/>
      <c r="B4" s="1071"/>
      <c r="C4" s="1071"/>
      <c r="D4" s="1071"/>
      <c r="E4" s="1071"/>
      <c r="F4" s="1071"/>
      <c r="G4" s="1070"/>
      <c r="H4" s="1071"/>
      <c r="I4" s="1071"/>
      <c r="J4" s="1071"/>
      <c r="K4" s="1071"/>
      <c r="L4" s="1071"/>
      <c r="M4" s="1070"/>
      <c r="N4" s="1071"/>
      <c r="O4" s="398"/>
      <c r="P4" s="398"/>
      <c r="Q4" s="398"/>
      <c r="R4" s="398"/>
      <c r="S4" s="398"/>
      <c r="T4" s="398"/>
      <c r="U4" s="398"/>
      <c r="V4" s="398"/>
    </row>
    <row r="5" spans="1:22" ht="18.95" customHeight="1">
      <c r="A5" s="400"/>
      <c r="B5" s="398"/>
      <c r="C5" s="398"/>
      <c r="D5" s="398"/>
      <c r="E5" s="398"/>
      <c r="F5" s="398"/>
      <c r="G5" s="398"/>
      <c r="H5" s="398"/>
      <c r="I5" s="398"/>
      <c r="J5" s="398"/>
      <c r="K5" s="398"/>
      <c r="L5" s="398"/>
      <c r="M5" s="398"/>
      <c r="N5" s="398"/>
      <c r="O5" s="398"/>
      <c r="P5" s="398"/>
      <c r="Q5" s="398"/>
      <c r="R5" s="398"/>
      <c r="S5" s="398"/>
      <c r="T5" s="398"/>
      <c r="U5" s="398"/>
      <c r="V5" s="398"/>
    </row>
    <row r="6" spans="1:22" hidden="1">
      <c r="B6" s="224">
        <v>1000000</v>
      </c>
    </row>
    <row r="7" spans="1:22" ht="31.5">
      <c r="A7" s="962" t="s">
        <v>532</v>
      </c>
      <c r="B7" s="952" t="s">
        <v>533</v>
      </c>
      <c r="C7" s="952" t="s">
        <v>62</v>
      </c>
      <c r="D7" s="952" t="s">
        <v>534</v>
      </c>
      <c r="E7" s="952" t="s">
        <v>64</v>
      </c>
      <c r="F7" s="952" t="s">
        <v>794</v>
      </c>
    </row>
    <row r="8" spans="1:22" ht="31.5">
      <c r="A8" s="960" t="str">
        <f>'Estimación anualizada'!A6</f>
        <v>1. Incremento del consumo de carne bovina y sus derivados, en el mercado nacional.</v>
      </c>
      <c r="B8" s="960">
        <f>(+'Estimación anualizada'!V6)/$B$6</f>
        <v>33128.698232365998</v>
      </c>
      <c r="C8" s="960">
        <f>SUM('Estimación anualizada'!B6:E6)/$B$6</f>
        <v>9035.099517917999</v>
      </c>
      <c r="D8" s="960">
        <f>SUM('Estimación anualizada'!F6:M6)/$B$6</f>
        <v>12840.676607223999</v>
      </c>
      <c r="E8" s="960">
        <f>SUM('Estimación anualizada'!N6:U6)/$B$6</f>
        <v>11252.922107224</v>
      </c>
      <c r="F8" s="961">
        <f>+B8/$B$52</f>
        <v>9.3890873885282364E-3</v>
      </c>
    </row>
    <row r="9" spans="1:22" ht="30">
      <c r="A9" s="953" t="str">
        <f>'Estimación anualizada'!A7</f>
        <v>1.1. Fortalecimiento de la educación del consumidor de carne bovina y sus derivados, a nivel nacional.</v>
      </c>
      <c r="B9" s="953">
        <f>(+'Estimación anualizada'!V7)/$B$6</f>
        <v>8732.6497500000005</v>
      </c>
      <c r="C9" s="953">
        <f>SUM('Estimación anualizada'!B7:E7)/$B$6</f>
        <v>2381.63175</v>
      </c>
      <c r="D9" s="953">
        <f>SUM('Estimación anualizada'!F7:M7)/$B$6</f>
        <v>3969.38625</v>
      </c>
      <c r="E9" s="953">
        <f>SUM('Estimación anualizada'!N7:U7)/$B$6</f>
        <v>2381.63175</v>
      </c>
      <c r="F9" s="954">
        <f t="shared" ref="F9:F52" si="0">+B9/$B$52</f>
        <v>2.4749421501885425E-3</v>
      </c>
    </row>
    <row r="10" spans="1:22" ht="30">
      <c r="A10" s="953" t="str">
        <f>'Estimación anualizada'!A8</f>
        <v xml:space="preserve">1.2. Posicionamiento comercial de la carne bovina y sus derivados, en el mercado colombiano. </v>
      </c>
      <c r="B10" s="953">
        <f>(+'Estimación anualizada'!V8)/$B$6</f>
        <v>24396.048482365997</v>
      </c>
      <c r="C10" s="953">
        <f>SUM('Estimación anualizada'!B8:E8)/$B$6</f>
        <v>6653.4677679179995</v>
      </c>
      <c r="D10" s="953">
        <f>SUM('Estimación anualizada'!F8:M8)/$B$6</f>
        <v>8871.2903572239993</v>
      </c>
      <c r="E10" s="953">
        <f>SUM('Estimación anualizada'!N8:U8)/$B$6</f>
        <v>8871.2903572239993</v>
      </c>
      <c r="F10" s="954">
        <f t="shared" si="0"/>
        <v>6.9141452383396952E-3</v>
      </c>
      <c r="G10" s="381"/>
    </row>
    <row r="11" spans="1:22" ht="31.5">
      <c r="A11" s="960" t="str">
        <f>'Estimación anualizada'!A9</f>
        <v>2. Aumento de las exportaciones de los productos de la cadena cárnica bovina colombiana.</v>
      </c>
      <c r="B11" s="960">
        <f>(+'Estimación anualizada'!V9)/$B$6</f>
        <v>46989.455131296338</v>
      </c>
      <c r="C11" s="960">
        <f>SUM('Estimación anualizada'!B9:E9)/$B$6</f>
        <v>7069.2100640003337</v>
      </c>
      <c r="D11" s="960">
        <f>SUM('Estimación anualizada'!F9:M9)/$B$6</f>
        <v>19960.122533647998</v>
      </c>
      <c r="E11" s="960">
        <f>SUM('Estimación anualizada'!N9:U9)/$B$6</f>
        <v>19960.122533647998</v>
      </c>
      <c r="F11" s="961">
        <f t="shared" si="0"/>
        <v>1.3317399237137456E-2</v>
      </c>
    </row>
    <row r="12" spans="1:22" ht="30">
      <c r="A12" s="953" t="str">
        <f>'Estimación anualizada'!A10</f>
        <v>2.1. Mejora de la admisibilidad sanitaria y la promoción comercial  de los productos de la cadena cárnica bovina colombiana, en el mercado internacional.</v>
      </c>
      <c r="B12" s="953">
        <f>(+'Estimación anualizada'!V10)/$B$6</f>
        <v>46989.455131296338</v>
      </c>
      <c r="C12" s="953">
        <f>SUM('Estimación anualizada'!B10:E10)/$B$6</f>
        <v>7069.2100640003337</v>
      </c>
      <c r="D12" s="953">
        <f>SUM('Estimación anualizada'!F10:M10)/$B$6</f>
        <v>19960.122533647998</v>
      </c>
      <c r="E12" s="953">
        <f>SUM('Estimación anualizada'!N10:U10)/$B$6</f>
        <v>19960.122533647998</v>
      </c>
      <c r="F12" s="954">
        <f t="shared" si="0"/>
        <v>1.3317399237137456E-2</v>
      </c>
    </row>
    <row r="13" spans="1:22" ht="39" customHeight="1">
      <c r="A13" s="960" t="str">
        <f>'Estimación anualizada'!A11</f>
        <v>3. Mejora de la productividad y competitividad de los sistemas productivos de ganado de carne</v>
      </c>
      <c r="B13" s="960">
        <f>(+'Estimación anualizada'!V11)/$B$6</f>
        <v>473914.28335370496</v>
      </c>
      <c r="C13" s="960">
        <f>SUM('Estimación anualizada'!B11:E11)/$B$6</f>
        <v>45928.116408745002</v>
      </c>
      <c r="D13" s="960">
        <f>SUM('Estimación anualizada'!F11:M11)/$B$6</f>
        <v>224699.58347248001</v>
      </c>
      <c r="E13" s="960">
        <f>SUM('Estimación anualizada'!N11:U11)/$B$6</f>
        <v>203286.58347248001</v>
      </c>
      <c r="F13" s="961">
        <f t="shared" si="0"/>
        <v>0.13431323470272935</v>
      </c>
      <c r="G13" s="381"/>
    </row>
    <row r="14" spans="1:22" ht="30">
      <c r="A14" s="953" t="str">
        <f>'Estimación anualizada'!A12</f>
        <v>3.1. Desarrollo de asistencia técnica y extensión agropecuaria básica para sistemas productivos de carne.</v>
      </c>
      <c r="B14" s="953">
        <f>(+'Estimación anualizada'!V12)/$B$6</f>
        <v>172517.97591645835</v>
      </c>
      <c r="C14" s="953">
        <f>SUM('Estimación anualizada'!B12:E12)/$B$6</f>
        <v>16516.827156458334</v>
      </c>
      <c r="D14" s="953">
        <f>SUM('Estimación anualizada'!F12:M12)/$B$6</f>
        <v>81824.324380000005</v>
      </c>
      <c r="E14" s="953">
        <f>SUM('Estimación anualizada'!N12:U12)/$B$6</f>
        <v>74176.824380000005</v>
      </c>
      <c r="F14" s="954">
        <f t="shared" si="0"/>
        <v>4.8893751894819162E-2</v>
      </c>
    </row>
    <row r="15" spans="1:22" ht="30">
      <c r="A15" s="953" t="str">
        <f>'Estimación anualizada'!A13</f>
        <v xml:space="preserve">3.2. Fortalecimiento de la gestión empresarial en los sistemas productivos de ganado de carne.  </v>
      </c>
      <c r="B15" s="953">
        <f>(+'Estimación anualizada'!V13)/$B$6</f>
        <v>237051.3719791667</v>
      </c>
      <c r="C15" s="953">
        <f>SUM('Estimación anualizada'!B13:E13)/$B$6</f>
        <v>22261.851979166669</v>
      </c>
      <c r="D15" s="953">
        <f>SUM('Estimación anualizada'!F13:M13)/$B$6</f>
        <v>114277.51</v>
      </c>
      <c r="E15" s="953">
        <f>SUM('Estimación anualizada'!N13:U13)/$B$6</f>
        <v>100512.01</v>
      </c>
      <c r="F15" s="954">
        <f t="shared" si="0"/>
        <v>6.7183323397490294E-2</v>
      </c>
    </row>
    <row r="16" spans="1:22" ht="33" customHeight="1">
      <c r="A16" s="544" t="str">
        <f>+Portafolio!D7</f>
        <v xml:space="preserve">3.3. Aumento de la oferta y de los estándares de calidad en la producción de forrajes frescos y conservados, y de subproductos agrícolas de interés en la nutrición bovina.                                                                                                                                                                                                                                                                                 </v>
      </c>
      <c r="B16" s="953">
        <f>(+'Estimación anualizada'!V14)/$B$6</f>
        <v>64344.935458079985</v>
      </c>
      <c r="C16" s="953">
        <f>SUM('Estimación anualizada'!B14:E14)/$B$6</f>
        <v>7149.4372731200001</v>
      </c>
      <c r="D16" s="953">
        <f>SUM('Estimación anualizada'!F14:M14)/$B$6</f>
        <v>28597.749092480004</v>
      </c>
      <c r="E16" s="953">
        <f>SUM('Estimación anualizada'!N14:U14)/$B$6</f>
        <v>28597.749092480004</v>
      </c>
      <c r="F16" s="954">
        <f t="shared" si="0"/>
        <v>1.8236159410419898E-2</v>
      </c>
    </row>
    <row r="17" spans="1:6" ht="39.75" customHeight="1">
      <c r="A17" s="960" t="str">
        <f>'Estimación anualizada'!A15</f>
        <v>4. Mejora de la eficiencia y competitividad en el procesamiento y la comercialización de carne bovina.</v>
      </c>
      <c r="B17" s="960">
        <f>(+'Estimación anualizada'!V15)/$B$6</f>
        <v>1186019.5710587499</v>
      </c>
      <c r="C17" s="960">
        <f>SUM('Estimación anualizada'!B15:E15)/$B$6</f>
        <v>79405.057098749996</v>
      </c>
      <c r="D17" s="960">
        <f>SUM('Estimación anualizada'!F15:M15)/$B$6</f>
        <v>556457.25697999995</v>
      </c>
      <c r="E17" s="960">
        <f>SUM('Estimación anualizada'!N15:U15)/$B$6</f>
        <v>550157.25697999995</v>
      </c>
      <c r="F17" s="961">
        <f t="shared" si="0"/>
        <v>0.3361327788695333</v>
      </c>
    </row>
    <row r="18" spans="1:6" ht="30">
      <c r="A18" s="953" t="str">
        <f>'Estimación anualizada'!A16</f>
        <v>4.1. Desarrollo de asistencia técnica y extensión agroindustrial básica en los eslabones del procesamiento y la comercialización.</v>
      </c>
      <c r="B18" s="953">
        <f>(+'Estimación anualizada'!V16)/$B$6</f>
        <v>315356.03661291668</v>
      </c>
      <c r="C18" s="953">
        <f>SUM('Estimación anualizada'!B16:E16)/$B$6</f>
        <v>21816.187852916668</v>
      </c>
      <c r="D18" s="953">
        <f>SUM('Estimación anualizada'!F16:M16)/$B$6</f>
        <v>146769.92438000001</v>
      </c>
      <c r="E18" s="953">
        <f>SUM('Estimación anualizada'!N16:U16)/$B$6</f>
        <v>146769.92438000001</v>
      </c>
      <c r="F18" s="954">
        <f t="shared" si="0"/>
        <v>8.9375844637500632E-2</v>
      </c>
    </row>
    <row r="19" spans="1:6" ht="30">
      <c r="A19" s="953" t="str">
        <f>'Estimación anualizada'!A17</f>
        <v>4.2. Fortalecimiento de la gestión empresarial en los eslabones del procesamiento y la comercialización.</v>
      </c>
      <c r="B19" s="953">
        <f>(+'Estimación anualizada'!V17)/$B$6</f>
        <v>870663.53444583341</v>
      </c>
      <c r="C19" s="953">
        <f>SUM('Estimación anualizada'!B17:E17)/$B$6</f>
        <v>57588.869245833339</v>
      </c>
      <c r="D19" s="953">
        <f>SUM('Estimación anualizada'!F17:M17)/$B$6</f>
        <v>409687.33260000002</v>
      </c>
      <c r="E19" s="953">
        <f>SUM('Estimación anualizada'!N17:U17)/$B$6</f>
        <v>403387.33260000002</v>
      </c>
      <c r="F19" s="954">
        <f t="shared" si="0"/>
        <v>0.24675693423203271</v>
      </c>
    </row>
    <row r="20" spans="1:6" ht="15.75">
      <c r="A20" s="960" t="str">
        <f>'Estimación anualizada'!A18</f>
        <v xml:space="preserve">5. Desarrollo de la especialización territorial de la cadena cárnica bovina.    </v>
      </c>
      <c r="B20" s="960">
        <f>(+'Estimación anualizada'!V18)/$B$6</f>
        <v>1182386.6114270831</v>
      </c>
      <c r="C20" s="960">
        <f>SUM('Estimación anualizada'!B18:E18)/$B$6</f>
        <v>83864.67842708333</v>
      </c>
      <c r="D20" s="960">
        <f>SUM('Estimación anualizada'!F18:M18)/$B$6</f>
        <v>568160.96649999998</v>
      </c>
      <c r="E20" s="960">
        <f>SUM('Estimación anualizada'!N18:U18)/$B$6</f>
        <v>530360.96649999998</v>
      </c>
      <c r="F20" s="961">
        <f t="shared" si="0"/>
        <v>0.33510315267590912</v>
      </c>
    </row>
    <row r="21" spans="1:6">
      <c r="A21" s="953" t="str">
        <f>'Estimación anualizada'!A19</f>
        <v>5.1. Optimización logística en la comercialización de ganado y de carne bovina</v>
      </c>
      <c r="B21" s="953">
        <f>(+'Estimación anualizada'!V19)/$B$6</f>
        <v>327897.90772291669</v>
      </c>
      <c r="C21" s="953">
        <f>SUM('Estimación anualizada'!B19:E19)/$B$6</f>
        <v>23828.543122916668</v>
      </c>
      <c r="D21" s="953">
        <f>SUM('Estimación anualizada'!F19:M19)/$B$6</f>
        <v>152034.68229999999</v>
      </c>
      <c r="E21" s="953">
        <f>SUM('Estimación anualizada'!N19:U19)/$B$6</f>
        <v>152034.68229999999</v>
      </c>
      <c r="F21" s="954">
        <f t="shared" si="0"/>
        <v>9.2930367759462659E-2</v>
      </c>
    </row>
    <row r="22" spans="1:6" ht="30">
      <c r="A22" s="953" t="str">
        <f>'Estimación anualizada'!A20</f>
        <v xml:space="preserve">5.2. Fomento de esquemas de asociatividad, integración y economías de escala, a lo largo de la cadena. </v>
      </c>
      <c r="B22" s="953">
        <f>(+'Estimación anualizada'!V20)/$B$6</f>
        <v>854488.70370416658</v>
      </c>
      <c r="C22" s="953">
        <f>SUM('Estimación anualizada'!B20:E20)/$B$6</f>
        <v>60036.135304166666</v>
      </c>
      <c r="D22" s="953">
        <f>SUM('Estimación anualizada'!F20:M20)/$B$6</f>
        <v>416126.28419999999</v>
      </c>
      <c r="E22" s="953">
        <f>SUM('Estimación anualizada'!N20:U20)/$B$6</f>
        <v>378326.28419999999</v>
      </c>
      <c r="F22" s="954">
        <f t="shared" si="0"/>
        <v>0.2421727849164465</v>
      </c>
    </row>
    <row r="23" spans="1:6" ht="15.75">
      <c r="A23" s="960" t="str">
        <f>'Estimación anualizada'!A21</f>
        <v>6. Promoción de la gestión sostenible del suelo, en la cadena cárnica bovina.</v>
      </c>
      <c r="B23" s="960">
        <f>(+'Estimación anualizada'!V21)/$B$6</f>
        <v>18783.708949</v>
      </c>
      <c r="C23" s="960">
        <f>SUM('Estimación anualizada'!B21:E21)/$B$6</f>
        <v>6366.4971568571436</v>
      </c>
      <c r="D23" s="960">
        <f>SUM('Estimación anualizada'!F21:M21)/$B$6</f>
        <v>12417.211792142858</v>
      </c>
      <c r="E23" s="960">
        <f>SUM('Estimación anualizada'!N21:U21)/$B$6</f>
        <v>0</v>
      </c>
      <c r="F23" s="961">
        <f t="shared" si="0"/>
        <v>5.3235380263308768E-3</v>
      </c>
    </row>
    <row r="24" spans="1:6">
      <c r="A24" s="953" t="str">
        <f>'Estimación anualizada'!A22</f>
        <v>6.1. Contribución al ordenamiento ambiental, fuera de la frontera agrícola.</v>
      </c>
      <c r="B24" s="953">
        <f>(+'Estimación anualizada'!V22)/$B$6</f>
        <v>3702.4587583333332</v>
      </c>
      <c r="C24" s="953">
        <f>SUM('Estimación anualizada'!B22:E22)/$B$6</f>
        <v>1742.3335333333332</v>
      </c>
      <c r="D24" s="953">
        <f>SUM('Estimación anualizada'!F22:M22)/$B$6</f>
        <v>1960.125225</v>
      </c>
      <c r="E24" s="953">
        <f>SUM('Estimación anualizada'!N22:U22)/$B$6</f>
        <v>0</v>
      </c>
      <c r="F24" s="954">
        <f t="shared" si="0"/>
        <v>1.0493231152816933E-3</v>
      </c>
    </row>
    <row r="25" spans="1:6" ht="30">
      <c r="A25" s="953" t="str">
        <f>'Estimación anualizada'!A23</f>
        <v>6.2. Mejora de la sostenibilidad en el uso y manejo del suelo, al interior de la frontera agrícola.</v>
      </c>
      <c r="B25" s="953">
        <f>(+'Estimación anualizada'!V23)/$B$6</f>
        <v>15081.250190666668</v>
      </c>
      <c r="C25" s="953">
        <f>SUM('Estimación anualizada'!B23:E23)/$B$6</f>
        <v>4624.1636235238093</v>
      </c>
      <c r="D25" s="953">
        <f>SUM('Estimación anualizada'!F23:M23)/$B$6</f>
        <v>10457.086567142858</v>
      </c>
      <c r="E25" s="953">
        <f>SUM('Estimación anualizada'!N23:U23)/$B$6</f>
        <v>0</v>
      </c>
      <c r="F25" s="954">
        <f t="shared" si="0"/>
        <v>4.2742149110491841E-3</v>
      </c>
    </row>
    <row r="26" spans="1:6" ht="15.75">
      <c r="A26" s="960" t="str">
        <f>'Estimación anualizada'!A24</f>
        <v>7. Mejora de la gestión integral del agua, en la cadena cárnica bovina.</v>
      </c>
      <c r="B26" s="960">
        <f>(+'Estimación anualizada'!V24)/$B$6</f>
        <v>66776.978557240014</v>
      </c>
      <c r="C26" s="960">
        <f>SUM('Estimación anualizada'!B24:E24)/$B$6</f>
        <v>8978.79342</v>
      </c>
      <c r="D26" s="960">
        <f>SUM('Estimación anualizada'!F24:M24)/$B$6</f>
        <v>41200.881507020007</v>
      </c>
      <c r="E26" s="960">
        <f>SUM('Estimación anualizada'!N24:U24)/$B$6</f>
        <v>16597.303630220002</v>
      </c>
      <c r="F26" s="961">
        <f t="shared" si="0"/>
        <v>1.892543083999788E-2</v>
      </c>
    </row>
    <row r="27" spans="1:6" ht="30">
      <c r="A27" s="953" t="str">
        <f>'Estimación anualizada'!A25</f>
        <v>7.1. Mejora de la gestión colectiva del agua, en los sistemas de producción de ganado bovino de carne.</v>
      </c>
      <c r="B27" s="953">
        <f>(+'Estimación anualizada'!V25)/$B$6</f>
        <v>23115.800282839995</v>
      </c>
      <c r="C27" s="953">
        <f>SUM('Estimación anualizada'!B25:E25)/$B$6</f>
        <v>4414.9454009999999</v>
      </c>
      <c r="D27" s="953">
        <f>SUM('Estimación anualizada'!F25:M25)/$B$6</f>
        <v>18700.854881839998</v>
      </c>
      <c r="E27" s="953">
        <f>SUM('Estimación anualizada'!N25:U25)/$B$6</f>
        <v>0</v>
      </c>
      <c r="F27" s="954">
        <f t="shared" si="0"/>
        <v>6.5513068877336954E-3</v>
      </c>
    </row>
    <row r="28" spans="1:6" ht="30">
      <c r="A28" s="953" t="str">
        <f>'Estimación anualizada'!A26</f>
        <v>7.2. Promoción de prácticas sostenibles en el uso y manejo del agua, en la comercialización y procesamiento de carne y productos cárnicos bovinos.</v>
      </c>
      <c r="B28" s="953">
        <f>(+'Estimación anualizada'!V26)/$B$6</f>
        <v>43661.178274400016</v>
      </c>
      <c r="C28" s="953">
        <f>SUM('Estimación anualizada'!B26:E26)/$B$6</f>
        <v>4563.848019</v>
      </c>
      <c r="D28" s="953">
        <f>SUM('Estimación anualizada'!F26:M26)/$B$6</f>
        <v>22500.026625180009</v>
      </c>
      <c r="E28" s="953">
        <f>SUM('Estimación anualizada'!N26:U26)/$B$6</f>
        <v>16597.303630220002</v>
      </c>
      <c r="F28" s="954">
        <f t="shared" si="0"/>
        <v>1.2374123952264185E-2</v>
      </c>
    </row>
    <row r="29" spans="1:6" ht="15.75">
      <c r="A29" s="960" t="str">
        <f>'Estimación anualizada'!A27</f>
        <v>8. Fortalecimiento de la gestión climática en la cadena cárnica bovina.</v>
      </c>
      <c r="B29" s="960">
        <f>(+'Estimación anualizada'!V27)/$B$6</f>
        <v>280739.48198182677</v>
      </c>
      <c r="C29" s="960">
        <f>SUM('Estimación anualizada'!B27:E27)/$B$6</f>
        <v>32750.935627832405</v>
      </c>
      <c r="D29" s="960">
        <f>SUM('Estimación anualizada'!F27:M27)/$B$6</f>
        <v>214095.52359949442</v>
      </c>
      <c r="E29" s="960">
        <f>SUM('Estimación anualizada'!N27:U27)/$B$6</f>
        <v>33893.022754500002</v>
      </c>
      <c r="F29" s="961">
        <f t="shared" si="0"/>
        <v>7.9565080138353186E-2</v>
      </c>
    </row>
    <row r="30" spans="1:6" ht="30">
      <c r="A30" s="953" t="str">
        <f>'Estimación anualizada'!A28</f>
        <v>8.1. Escalamiento de modelos de producción de ganado bovino de carne, sostenibles ambientalmente, eficientes y rentables.</v>
      </c>
      <c r="B30" s="953">
        <f>(+'Estimación anualizada'!V28)/$B$6</f>
        <v>189511.92963282682</v>
      </c>
      <c r="C30" s="953">
        <f>SUM('Estimación anualizada'!B28:E28)/$B$6</f>
        <v>28984.879285832405</v>
      </c>
      <c r="D30" s="953">
        <f>SUM('Estimación anualizada'!F28:M28)/$B$6</f>
        <v>155508.71583399441</v>
      </c>
      <c r="E30" s="953">
        <f>SUM('Estimación anualizada'!N28:U28)/$B$6</f>
        <v>5018.3345129999998</v>
      </c>
      <c r="F30" s="954">
        <f t="shared" si="0"/>
        <v>5.3710050905436596E-2</v>
      </c>
    </row>
    <row r="31" spans="1:6" ht="30">
      <c r="A31" s="953" t="str">
        <f>'Estimación anualizada'!A29</f>
        <v>8.2. Aumento en la incorporación de tecnologías y prácticas sostenibles en la comercialización y el procesamiento de carne bovina.</v>
      </c>
      <c r="B31" s="953">
        <f>(+'Estimación anualizada'!V29)/$B$6</f>
        <v>91227.552349000005</v>
      </c>
      <c r="C31" s="953">
        <f>SUM('Estimación anualizada'!B29:E29)/$B$6</f>
        <v>3766.0563419999999</v>
      </c>
      <c r="D31" s="953">
        <f>SUM('Estimación anualizada'!F29:M29)/$B$6</f>
        <v>58586.807765500002</v>
      </c>
      <c r="E31" s="953">
        <f>SUM('Estimación anualizada'!N29:U29)/$B$6</f>
        <v>28874.6882415</v>
      </c>
      <c r="F31" s="954">
        <f t="shared" si="0"/>
        <v>2.5855029232916604E-2</v>
      </c>
    </row>
    <row r="32" spans="1:6" ht="31.5">
      <c r="A32" s="960" t="str">
        <f>'Estimación anualizada'!A30</f>
        <v>9. Contribución al mejoramiento del entorno social de la cadena cárnica bovina.</v>
      </c>
      <c r="B32" s="960">
        <f>(+'Estimación anualizada'!V30)/$B$6</f>
        <v>119587.4062183136</v>
      </c>
      <c r="C32" s="960">
        <f>SUM('Estimación anualizada'!B30:E30)/$B$6</f>
        <v>26572.268894467201</v>
      </c>
      <c r="D32" s="960">
        <f>SUM('Estimación anualizada'!F30:M30)/$B$6</f>
        <v>50143.601919567998</v>
      </c>
      <c r="E32" s="960">
        <f>SUM('Estimación anualizada'!N30:U30)/$B$6</f>
        <v>42871.535404278395</v>
      </c>
      <c r="F32" s="961">
        <f t="shared" si="0"/>
        <v>3.3892566489503798E-2</v>
      </c>
    </row>
    <row r="33" spans="1:6">
      <c r="A33" s="953" t="str">
        <f>'Estimación anualizada'!A31</f>
        <v>9.1. Promoción de la formalización empresarial y laboral en la cadena cárnica bovina.</v>
      </c>
      <c r="B33" s="953">
        <f>(+'Estimación anualizada'!V31)/$B$6</f>
        <v>14757.312568800004</v>
      </c>
      <c r="C33" s="953">
        <f>SUM('Estimación anualizada'!B31:E31)/$B$6</f>
        <v>4427.1937706400004</v>
      </c>
      <c r="D33" s="953">
        <f>SUM('Estimación anualizada'!F31:M31)/$B$6</f>
        <v>5902.9250275200002</v>
      </c>
      <c r="E33" s="953">
        <f>SUM('Estimación anualizada'!N31:U31)/$B$6</f>
        <v>4427.1937706400004</v>
      </c>
      <c r="F33" s="954">
        <f t="shared" si="0"/>
        <v>4.1824069378289539E-3</v>
      </c>
    </row>
    <row r="34" spans="1:6" ht="30">
      <c r="A34" s="953" t="str">
        <f>'Estimación anualizada'!A32</f>
        <v>9.2. Promoción de mecanismos que contribuyan a la mejora en la calidad de vida de los actores de la cadena cárnica bovina.</v>
      </c>
      <c r="B34" s="953">
        <f>(+'Estimación anualizada'!V32)/$B$6</f>
        <v>68589.967224513603</v>
      </c>
      <c r="C34" s="953">
        <f>SUM('Estimación anualizada'!B32:E32)/$B$6</f>
        <v>16422.949898827203</v>
      </c>
      <c r="D34" s="953">
        <f>SUM('Estimación anualizada'!F32:M32)/$B$6</f>
        <v>28981.676292048</v>
      </c>
      <c r="E34" s="953">
        <f>SUM('Estimación anualizada'!N32:U32)/$B$6</f>
        <v>23185.3410336384</v>
      </c>
      <c r="F34" s="954">
        <f t="shared" si="0"/>
        <v>1.9439254501647605E-2</v>
      </c>
    </row>
    <row r="35" spans="1:6" ht="30">
      <c r="A35" s="953" t="str">
        <f>'Estimación anualizada'!A33</f>
        <v>9.3. Mejora de las capacidades básicas y técnicas de los ganaderos, procesadores y comercializadores de carne.</v>
      </c>
      <c r="B35" s="953">
        <f>(+'Estimación anualizada'!V33)/$B$6</f>
        <v>36240.126425000002</v>
      </c>
      <c r="C35" s="953">
        <f>SUM('Estimación anualizada'!B33:E33)/$B$6</f>
        <v>5722.1252249999998</v>
      </c>
      <c r="D35" s="953">
        <f>SUM('Estimación anualizada'!F33:M33)/$B$6</f>
        <v>15259.000599999999</v>
      </c>
      <c r="E35" s="953">
        <f>SUM('Estimación anualizada'!N33:U33)/$B$6</f>
        <v>15259.000599999999</v>
      </c>
      <c r="F35" s="954">
        <f t="shared" si="0"/>
        <v>1.027090505002724E-2</v>
      </c>
    </row>
    <row r="36" spans="1:6" ht="15.75">
      <c r="A36" s="960" t="str">
        <f>'Estimación anualizada'!A34</f>
        <v xml:space="preserve">10. Contribución al ordenamiento social de la propiedad rural. </v>
      </c>
      <c r="B36" s="960">
        <f>(+'Estimación anualizada'!V34)/$B$6</f>
        <v>17784.103702500001</v>
      </c>
      <c r="C36" s="960">
        <f>SUM('Estimación anualizada'!B34:E34)/$B$6</f>
        <v>5928.0345674999999</v>
      </c>
      <c r="D36" s="960">
        <f>SUM('Estimación anualizada'!F34:M34)/$B$6</f>
        <v>4742.4276540000001</v>
      </c>
      <c r="E36" s="960">
        <f>SUM('Estimación anualizada'!N34:U34)/$B$6</f>
        <v>7113.6414809999997</v>
      </c>
      <c r="F36" s="961">
        <f t="shared" si="0"/>
        <v>5.0402373983499532E-3</v>
      </c>
    </row>
    <row r="37" spans="1:6">
      <c r="A37" s="953" t="str">
        <f>'Estimación anualizada'!A35</f>
        <v>10.1. Promoción del acceso y la seguridad jurídica en la tenencia de la tierra.</v>
      </c>
      <c r="B37" s="953">
        <f>(+'Estimación anualizada'!V35)/$B$6</f>
        <v>9434.4440699999996</v>
      </c>
      <c r="C37" s="953">
        <f>SUM('Estimación anualizada'!B35:E35)/$B$6</f>
        <v>3144.8146900000002</v>
      </c>
      <c r="D37" s="953">
        <f>SUM('Estimación anualizada'!F35:M35)/$B$6</f>
        <v>2515.851752</v>
      </c>
      <c r="E37" s="953">
        <f>SUM('Estimación anualizada'!N35:U35)/$B$6</f>
        <v>3773.7776279999998</v>
      </c>
      <c r="F37" s="954">
        <f t="shared" si="0"/>
        <v>2.6738394371581594E-3</v>
      </c>
    </row>
    <row r="38" spans="1:6">
      <c r="A38" s="953" t="str">
        <f>'Estimación anualizada'!A36</f>
        <v>10.2. Contribución al uso eficiente del suelo en predios ganaderos.</v>
      </c>
      <c r="B38" s="953">
        <f>(+'Estimación anualizada'!V36)/$B$6</f>
        <v>8349.6596324999991</v>
      </c>
      <c r="C38" s="953">
        <f>SUM('Estimación anualizada'!B36:E36)/$B$6</f>
        <v>2783.2198775000002</v>
      </c>
      <c r="D38" s="953">
        <f>SUM('Estimación anualizada'!F36:M36)/$B$6</f>
        <v>2226.575902</v>
      </c>
      <c r="E38" s="953">
        <f>SUM('Estimación anualizada'!N36:U36)/$B$6</f>
        <v>3339.8638529999998</v>
      </c>
      <c r="F38" s="954">
        <f t="shared" si="0"/>
        <v>2.3663979611917929E-3</v>
      </c>
    </row>
    <row r="39" spans="1:6" ht="31.5">
      <c r="A39" s="960" t="str">
        <f>'Estimación anualizada'!A37</f>
        <v xml:space="preserve">11. Fortalecimiento institucional para la calidad, inocuidad, sanidad y el desempeño ambiental, de la cadena cárnica bovina. </v>
      </c>
      <c r="B39" s="960">
        <f>(+'Estimación anualizada'!V37)/$B$6</f>
        <v>75636.959344166666</v>
      </c>
      <c r="C39" s="960">
        <f>SUM('Estimación anualizada'!B37:E37)/$B$6</f>
        <v>33702.31348716667</v>
      </c>
      <c r="D39" s="960">
        <f>SUM('Estimación anualizada'!F37:M37)/$B$6</f>
        <v>37488.978224999999</v>
      </c>
      <c r="E39" s="960">
        <f>SUM('Estimación anualizada'!N37:U37)/$B$6</f>
        <v>4445.6676319999997</v>
      </c>
      <c r="F39" s="961">
        <f t="shared" si="0"/>
        <v>2.1436460198460978E-2</v>
      </c>
    </row>
    <row r="40" spans="1:6" ht="30">
      <c r="A40" s="953" t="str">
        <f>'Estimación anualizada'!A38</f>
        <v xml:space="preserve">11.1. Fortalecimiento de las autoridades sanitarias (ICA, INVIMA y ETS) en la gestión relacionada con la cadena cárnica bovina. </v>
      </c>
      <c r="B40" s="953">
        <f>(+'Estimación anualizada'!V38)/$B$6</f>
        <v>12225.585988000001</v>
      </c>
      <c r="C40" s="953">
        <f>SUM('Estimación anualizada'!B38:E38)/$B$6</f>
        <v>3334.250724</v>
      </c>
      <c r="D40" s="953">
        <f>SUM('Estimación anualizada'!F38:M38)/$B$6</f>
        <v>4445.6676319999997</v>
      </c>
      <c r="E40" s="953">
        <f>SUM('Estimación anualizada'!N38:U38)/$B$6</f>
        <v>4445.6676319999997</v>
      </c>
      <c r="F40" s="954">
        <f t="shared" si="0"/>
        <v>3.4648839629066353E-3</v>
      </c>
    </row>
    <row r="41" spans="1:6">
      <c r="A41" s="953" t="str">
        <f>'Estimación anualizada'!A39</f>
        <v>11.2. Revisión y actualización de la normatividad de la cadena cárnica bovina.</v>
      </c>
      <c r="B41" s="953">
        <f>(+'Estimación anualizada'!V39)/$B$6</f>
        <v>2769.347632</v>
      </c>
      <c r="C41" s="953">
        <f>SUM('Estimación anualizada'!B39:E39)/$B$6</f>
        <v>2769.347632</v>
      </c>
      <c r="D41" s="953">
        <f>SUM('Estimación anualizada'!F39:M39)/$B$6</f>
        <v>0</v>
      </c>
      <c r="E41" s="953">
        <f>SUM('Estimación anualizada'!N39:U39)/$B$6</f>
        <v>0</v>
      </c>
      <c r="F41" s="954">
        <f t="shared" si="0"/>
        <v>7.8486775253543497E-4</v>
      </c>
    </row>
    <row r="42" spans="1:6" ht="30">
      <c r="A42" s="953" t="str">
        <f>'Estimación anualizada'!A40</f>
        <v>11.3. Fortalecimiento y consolidación del sistema de trazabilidad a lo largo de la cadena cárnica bovina.</v>
      </c>
      <c r="B42" s="953">
        <f>(+'Estimación anualizada'!V40)/$B$6</f>
        <v>32876.915330000003</v>
      </c>
      <c r="C42" s="953">
        <f>SUM('Estimación anualizada'!B40:E40)/$B$6</f>
        <v>13150.766132000001</v>
      </c>
      <c r="D42" s="953">
        <f>SUM('Estimación anualizada'!F40:M40)/$B$6</f>
        <v>19726.149197999999</v>
      </c>
      <c r="E42" s="953">
        <f>SUM('Estimación anualizada'!N40:U40)/$B$6</f>
        <v>0</v>
      </c>
      <c r="F42" s="954">
        <f t="shared" si="0"/>
        <v>9.3177289651857221E-3</v>
      </c>
    </row>
    <row r="43" spans="1:6" ht="30">
      <c r="A43" s="953" t="str">
        <f>'Estimación anualizada'!A41</f>
        <v>11.4. Promoción de acciones que contribuyan a formalizar el beneficio bovino y el procesamiento de carne.</v>
      </c>
      <c r="B43" s="953">
        <f>(+'Estimación anualizada'!V41)/$B$6</f>
        <v>15168.351644166669</v>
      </c>
      <c r="C43" s="953">
        <f>SUM('Estimación anualizada'!B41:E41)/$B$6</f>
        <v>4370.5419991666668</v>
      </c>
      <c r="D43" s="953">
        <f>SUM('Estimación anualizada'!F41:M41)/$B$6</f>
        <v>10797.809644999999</v>
      </c>
      <c r="E43" s="953">
        <f>SUM('Estimación anualizada'!N41:U41)/$B$6</f>
        <v>0</v>
      </c>
      <c r="F43" s="954">
        <f t="shared" si="0"/>
        <v>4.2989005522670555E-3</v>
      </c>
    </row>
    <row r="44" spans="1:6" ht="27" customHeight="1">
      <c r="A44" s="953" t="str">
        <f>'Estimación anualizada'!A42</f>
        <v>11.5. Fortalecimiento institucional en la gestión ambiental de la cadena cárnica.</v>
      </c>
      <c r="B44" s="953">
        <f>(+'Estimación anualizada'!V42)/$B$6</f>
        <v>12596.758750000001</v>
      </c>
      <c r="C44" s="953">
        <f>SUM('Estimación anualizada'!B42:E42)/$B$6</f>
        <v>10077.406999999999</v>
      </c>
      <c r="D44" s="953">
        <f>SUM('Estimación anualizada'!F42:M42)/$B$6</f>
        <v>2519.3517499999998</v>
      </c>
      <c r="E44" s="953">
        <f>SUM('Estimación anualizada'!N42:U42)/$B$6</f>
        <v>0</v>
      </c>
      <c r="F44" s="954">
        <f t="shared" ref="F44" si="1">+B44/$B$52</f>
        <v>3.5700789655661314E-3</v>
      </c>
    </row>
    <row r="45" spans="1:6" ht="31.5">
      <c r="A45" s="960" t="str">
        <f>'Estimación anualizada'!A43</f>
        <v>12. Fortalecimiento de los espacios de articulación y gestión de la cadena cárnica bovina.</v>
      </c>
      <c r="B45" s="960">
        <f>(+'Estimación anualizada'!V43)/$B$6</f>
        <v>26678.547606416669</v>
      </c>
      <c r="C45" s="960">
        <f>SUM('Estimación anualizada'!B43:E43)/$B$6</f>
        <v>7464.1757064166668</v>
      </c>
      <c r="D45" s="960">
        <f>SUM('Estimación anualizada'!F43:M43)/$B$6</f>
        <v>9795.7756069999996</v>
      </c>
      <c r="E45" s="960">
        <f>SUM('Estimación anualizada'!N43:U43)/$B$6</f>
        <v>9418.5962930000005</v>
      </c>
      <c r="F45" s="961">
        <f t="shared" si="0"/>
        <v>7.5610340351658168E-3</v>
      </c>
    </row>
    <row r="46" spans="1:6">
      <c r="A46" s="953" t="str">
        <f>'Estimación anualizada'!A44</f>
        <v>12.1. Fortalecimiento del Consejo Nacional de la Cadena Cárnica Bovina.</v>
      </c>
      <c r="B46" s="953">
        <f>(+'Estimación anualizada'!V44)/$B$6</f>
        <v>415.68383999999998</v>
      </c>
      <c r="C46" s="953">
        <f>SUM('Estimación anualizada'!B44:E44)/$B$6</f>
        <v>415.68383999999998</v>
      </c>
      <c r="D46" s="953">
        <f>SUM('Estimación anualizada'!F44:M44)/$B$6</f>
        <v>0</v>
      </c>
      <c r="E46" s="953">
        <f>SUM('Estimación anualizada'!N44:U44)/$B$6</f>
        <v>0</v>
      </c>
      <c r="F46" s="954">
        <f t="shared" si="0"/>
        <v>1.178099988228922E-4</v>
      </c>
    </row>
    <row r="47" spans="1:6" ht="30">
      <c r="A47" s="953" t="str">
        <f>'Estimación anualizada'!A45</f>
        <v>12.2. Concertación, diseño e implementación del modelo de I+D+i, específico para la cadena cárnica bovina.</v>
      </c>
      <c r="B47" s="953">
        <f>(+'Estimación anualizada'!V45)/$B$6</f>
        <v>939.24259099999995</v>
      </c>
      <c r="C47" s="953">
        <f>SUM('Estimación anualizada'!B45:E45)/$B$6</f>
        <v>939.24259099999995</v>
      </c>
      <c r="D47" s="953">
        <f>SUM('Estimación anualizada'!F45:M45)/$B$6</f>
        <v>0</v>
      </c>
      <c r="E47" s="953">
        <f>SUM('Estimación anualizada'!N45:U45)/$B$6</f>
        <v>0</v>
      </c>
      <c r="F47" s="954">
        <f t="shared" si="0"/>
        <v>2.6619309651325449E-4</v>
      </c>
    </row>
    <row r="48" spans="1:6" ht="30">
      <c r="A48" s="953" t="str">
        <f>'Estimación anualizada'!A46</f>
        <v xml:space="preserve">12.3. Fortalecimiento del talento humano en I+D+i, y asistencia técnica y extensión agropecuaria e industrial, para la cadena cárnica bovina. </v>
      </c>
      <c r="B48" s="953">
        <f>(+'Estimación anualizada'!V46)/$B$6</f>
        <v>13620.604003416667</v>
      </c>
      <c r="C48" s="953">
        <f>SUM('Estimación anualizada'!B46:E46)/$B$6</f>
        <v>884.45480541666677</v>
      </c>
      <c r="D48" s="953">
        <f>SUM('Estimación anualizada'!F46:M46)/$B$6</f>
        <v>6368.0745989999996</v>
      </c>
      <c r="E48" s="953">
        <f>SUM('Estimación anualizada'!N46:U46)/$B$6</f>
        <v>6368.0745989999996</v>
      </c>
      <c r="F48" s="954">
        <f t="shared" si="0"/>
        <v>3.8602495146542108E-3</v>
      </c>
    </row>
    <row r="49" spans="1:6" ht="30">
      <c r="A49" s="953" t="str">
        <f>'Estimación anualizada'!A47</f>
        <v>12.4. Diseño y mejora de los instrumentos de financiamiento, comercialización, y empresarización para la cadena cárnica bovina.</v>
      </c>
      <c r="B49" s="953">
        <f>(+'Estimación anualizada'!V47)/$B$6</f>
        <v>8036.5707309999998</v>
      </c>
      <c r="C49" s="953">
        <f>SUM('Estimación anualizada'!B47:E47)/$B$6</f>
        <v>3444.2445990000001</v>
      </c>
      <c r="D49" s="953">
        <f>SUM('Estimación anualizada'!F47:M47)/$B$6</f>
        <v>2296.1630660000001</v>
      </c>
      <c r="E49" s="953">
        <f>SUM('Estimación anualizada'!N47:U47)/$B$6</f>
        <v>2296.1630660000001</v>
      </c>
      <c r="F49" s="954">
        <f t="shared" si="0"/>
        <v>2.2776646509982202E-3</v>
      </c>
    </row>
    <row r="50" spans="1:6">
      <c r="A50" s="953" t="str">
        <f>'Estimación anualizada'!A48</f>
        <v>12.5. Diseño y operación del observatorio de la cadena cárnica bovina.</v>
      </c>
      <c r="B50" s="953">
        <f>(+'Estimación anualizada'!V48)/$B$6</f>
        <v>3206.0241689999998</v>
      </c>
      <c r="C50" s="953">
        <f>SUM('Estimación anualizada'!B48:E48)/$B$6</f>
        <v>1320.1275989999999</v>
      </c>
      <c r="D50" s="953">
        <f>SUM('Estimación anualizada'!F48:M48)/$B$6</f>
        <v>1131.5379419999999</v>
      </c>
      <c r="E50" s="953">
        <f>SUM('Estimación anualizada'!N48:U48)/$B$6</f>
        <v>754.35862799999995</v>
      </c>
      <c r="F50" s="954">
        <f t="shared" si="0"/>
        <v>9.0862734422404766E-4</v>
      </c>
    </row>
    <row r="51" spans="1:6" ht="30">
      <c r="A51" s="953" t="str">
        <f>'Estimación anualizada'!A49</f>
        <v xml:space="preserve">12.6. Adopción, promoción y monitoreo de la política pública para la cadena cárnica bovina. </v>
      </c>
      <c r="B51" s="953">
        <f>(+'Estimación anualizada'!V49)/$B$6</f>
        <v>460.42227200000002</v>
      </c>
      <c r="C51" s="953">
        <f>SUM('Estimación anualizada'!B49:E49)/$B$6</f>
        <v>460.42227200000002</v>
      </c>
      <c r="D51" s="953">
        <f>SUM('Estimación anualizada'!F49:M49)/$B$6</f>
        <v>0</v>
      </c>
      <c r="E51" s="953">
        <f>SUM('Estimación anualizada'!N49:U49)/$B$6</f>
        <v>0</v>
      </c>
      <c r="F51" s="954">
        <f t="shared" si="0"/>
        <v>1.3048942995319077E-4</v>
      </c>
    </row>
    <row r="52" spans="1:6" ht="15.75">
      <c r="A52" s="955" t="str">
        <f>'Estimación anualizada'!A50</f>
        <v>Total</v>
      </c>
      <c r="B52" s="952">
        <f>(+'Estimación anualizada'!V50)/$B$6</f>
        <v>3528425.8055626643</v>
      </c>
      <c r="C52" s="952">
        <f>SUM('Estimación anualizada'!B50:E50)/$B$6</f>
        <v>347065.18037673668</v>
      </c>
      <c r="D52" s="952">
        <f>SUM('Estimación anualizada'!F50:M50)/$B$6</f>
        <v>1752003.0063975775</v>
      </c>
      <c r="E52" s="952">
        <f>SUM('Estimación anualizada'!N50:U50)/$B$6</f>
        <v>1429357.6187883506</v>
      </c>
      <c r="F52" s="956">
        <f t="shared" si="0"/>
        <v>1</v>
      </c>
    </row>
    <row r="53" spans="1:6" ht="15.75">
      <c r="A53" s="957" t="s">
        <v>795</v>
      </c>
      <c r="B53" s="958">
        <f>SUM(C53:E53)</f>
        <v>1</v>
      </c>
      <c r="C53" s="956">
        <f>+C52/B52</f>
        <v>9.8362612536610092E-2</v>
      </c>
      <c r="D53" s="956">
        <f>+D52/B52</f>
        <v>0.4965395626671516</v>
      </c>
      <c r="E53" s="956">
        <f>+E52/B52</f>
        <v>0.4050978247962384</v>
      </c>
      <c r="F53" s="959"/>
    </row>
    <row r="57" spans="1:6">
      <c r="B57" s="547"/>
    </row>
  </sheetData>
  <sheetProtection password="E983" sheet="1" objects="1" scenarios="1" selectLockedCells="1" selectUnlockedCells="1"/>
  <mergeCells count="10">
    <mergeCell ref="A4:F4"/>
    <mergeCell ref="G4:L4"/>
    <mergeCell ref="M4:N4"/>
    <mergeCell ref="A1:F1"/>
    <mergeCell ref="A2:F2"/>
    <mergeCell ref="G2:L2"/>
    <mergeCell ref="M2:N2"/>
    <mergeCell ref="A3:F3"/>
    <mergeCell ref="G3:L3"/>
    <mergeCell ref="M3:N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zoomScale="80" zoomScaleNormal="80" workbookViewId="0">
      <pane ySplit="6" topLeftCell="A7" activePane="bottomLeft" state="frozen"/>
      <selection pane="bottomLeft"/>
    </sheetView>
  </sheetViews>
  <sheetFormatPr baseColWidth="10" defaultColWidth="167.625" defaultRowHeight="15"/>
  <cols>
    <col min="1" max="1" width="74.125" style="2" customWidth="1"/>
    <col min="2" max="2" width="19.875" style="224" customWidth="1"/>
    <col min="3" max="3" width="11.5" style="224" customWidth="1"/>
    <col min="4" max="4" width="9.875" style="224" customWidth="1"/>
    <col min="5" max="5" width="14.75" style="224" customWidth="1"/>
    <col min="6" max="6" width="12.625" style="224" customWidth="1"/>
    <col min="7" max="8" width="12.125" style="224" customWidth="1"/>
    <col min="9" max="10" width="15.25" style="224" customWidth="1"/>
    <col min="11" max="11" width="12.375" style="224" customWidth="1"/>
    <col min="12" max="12" width="11.375" style="224" customWidth="1"/>
    <col min="13" max="13" width="15" style="224" customWidth="1"/>
    <col min="14" max="14" width="17.5" style="224" customWidth="1"/>
    <col min="15" max="15" width="14" style="224" customWidth="1"/>
    <col min="16" max="16" width="14.625" style="224" customWidth="1"/>
    <col min="17" max="17" width="14.375" style="547" customWidth="1"/>
    <col min="18" max="18" width="23" style="1" customWidth="1"/>
    <col min="19" max="19" width="53.5" style="1" customWidth="1"/>
    <col min="20" max="16384" width="167.625" style="1"/>
  </cols>
  <sheetData>
    <row r="1" spans="1:18" ht="15.75" customHeight="1">
      <c r="A1" s="963" t="s">
        <v>1026</v>
      </c>
      <c r="B1" s="964"/>
      <c r="C1" s="964"/>
      <c r="D1" s="964"/>
      <c r="E1" s="964"/>
      <c r="F1" s="964"/>
      <c r="G1" s="964"/>
      <c r="H1" s="964"/>
      <c r="I1" s="964"/>
      <c r="J1" s="964"/>
      <c r="K1" s="964"/>
      <c r="L1" s="964"/>
      <c r="M1" s="964"/>
      <c r="N1" s="964"/>
      <c r="O1" s="964"/>
      <c r="P1" s="964"/>
    </row>
    <row r="2" spans="1:18" ht="15.75" customHeight="1">
      <c r="A2" s="965" t="s">
        <v>1062</v>
      </c>
      <c r="B2" s="964"/>
      <c r="C2" s="964"/>
      <c r="D2" s="964"/>
      <c r="E2" s="964"/>
      <c r="F2" s="964"/>
      <c r="G2" s="964"/>
      <c r="H2" s="964"/>
      <c r="I2" s="964"/>
      <c r="J2" s="964"/>
      <c r="K2" s="964"/>
      <c r="L2" s="964"/>
      <c r="M2" s="964"/>
      <c r="N2" s="964"/>
      <c r="O2" s="964"/>
      <c r="P2" s="964"/>
    </row>
    <row r="3" spans="1:18" ht="15.75">
      <c r="A3" s="634"/>
      <c r="B3" s="635"/>
      <c r="C3" s="635"/>
      <c r="D3" s="635"/>
      <c r="E3" s="635"/>
      <c r="F3" s="635"/>
      <c r="G3" s="635"/>
      <c r="H3" s="635"/>
      <c r="I3" s="635"/>
      <c r="J3" s="635"/>
      <c r="K3" s="635"/>
      <c r="L3" s="635"/>
      <c r="M3" s="635"/>
      <c r="N3" s="635"/>
      <c r="O3" s="635"/>
      <c r="P3" s="635"/>
    </row>
    <row r="4" spans="1:18">
      <c r="A4" s="1"/>
    </row>
    <row r="5" spans="1:18" hidden="1">
      <c r="A5" s="1"/>
      <c r="B5" s="224">
        <v>1000000</v>
      </c>
    </row>
    <row r="6" spans="1:18" ht="57.95" customHeight="1">
      <c r="A6" s="749" t="s">
        <v>532</v>
      </c>
      <c r="B6" s="749" t="s">
        <v>533</v>
      </c>
      <c r="C6" s="749" t="s">
        <v>1113</v>
      </c>
      <c r="D6" s="749" t="s">
        <v>1027</v>
      </c>
      <c r="E6" s="749" t="s">
        <v>1028</v>
      </c>
      <c r="F6" s="749" t="s">
        <v>1029</v>
      </c>
      <c r="G6" s="749" t="s">
        <v>1030</v>
      </c>
      <c r="H6" s="749" t="s">
        <v>1031</v>
      </c>
      <c r="I6" s="749" t="s">
        <v>1032</v>
      </c>
      <c r="J6" s="749" t="s">
        <v>1033</v>
      </c>
      <c r="K6" s="749" t="s">
        <v>1034</v>
      </c>
      <c r="L6" s="749" t="s">
        <v>1035</v>
      </c>
      <c r="M6" s="749" t="s">
        <v>1036</v>
      </c>
      <c r="N6" s="749" t="s">
        <v>1037</v>
      </c>
      <c r="O6" s="749" t="s">
        <v>1038</v>
      </c>
      <c r="P6" s="749" t="s">
        <v>1039</v>
      </c>
    </row>
    <row r="7" spans="1:18" ht="30" customHeight="1">
      <c r="A7" s="396" t="str">
        <f>'Estimación por período'!A8</f>
        <v>1. Incremento del consumo de carne bovina y sus derivados, en el mercado nacional.</v>
      </c>
      <c r="B7" s="750">
        <f>'Estimación por período'!B8</f>
        <v>33128.698232365998</v>
      </c>
      <c r="C7" s="751">
        <f>F7/B7</f>
        <v>0.78682011335195123</v>
      </c>
      <c r="D7" s="751">
        <f>G7/B7</f>
        <v>0.11317988664804886</v>
      </c>
      <c r="E7" s="751">
        <f>H7/B7</f>
        <v>0.1</v>
      </c>
      <c r="F7" s="750">
        <f>F8+F9</f>
        <v>26066.326098392801</v>
      </c>
      <c r="G7" s="750">
        <f t="shared" ref="G7:H7" si="0">G8+G9</f>
        <v>3749.5023107366001</v>
      </c>
      <c r="H7" s="750">
        <f t="shared" si="0"/>
        <v>3312.8698232366</v>
      </c>
      <c r="I7" s="751">
        <f>M7/F7</f>
        <v>0.66256311934366507</v>
      </c>
      <c r="J7" s="751">
        <f>N7/F7</f>
        <v>8.7436880656334925E-2</v>
      </c>
      <c r="K7" s="751">
        <f>O7/F7</f>
        <v>0.2</v>
      </c>
      <c r="L7" s="751">
        <f>P7/F7</f>
        <v>0.05</v>
      </c>
      <c r="M7" s="750">
        <f>M8+M9</f>
        <v>17270.586329580321</v>
      </c>
      <c r="N7" s="750">
        <f t="shared" ref="N7:P7" si="1">N8+N9</f>
        <v>2279.1582442142799</v>
      </c>
      <c r="O7" s="750">
        <f t="shared" si="1"/>
        <v>5213.2652196785602</v>
      </c>
      <c r="P7" s="750">
        <f t="shared" si="1"/>
        <v>1303.3163049196401</v>
      </c>
      <c r="Q7" s="759"/>
      <c r="R7" s="752"/>
    </row>
    <row r="8" spans="1:18" s="758" customFormat="1" ht="29.1" customHeight="1">
      <c r="A8" s="397" t="str">
        <f>'Estimación por período'!A9</f>
        <v>1.1. Fortalecimiento de la educación del consumidor de carne bovina y sus derivados, a nivel nacional.</v>
      </c>
      <c r="B8" s="760">
        <f>'Estimación por período'!B9</f>
        <v>8732.6497500000005</v>
      </c>
      <c r="C8" s="757">
        <v>0.75</v>
      </c>
      <c r="D8" s="757">
        <v>0.15</v>
      </c>
      <c r="E8" s="757">
        <v>0.1</v>
      </c>
      <c r="F8" s="756">
        <f>B8*C8</f>
        <v>6549.4873125000004</v>
      </c>
      <c r="G8" s="756">
        <f>B8*D8</f>
        <v>1309.8974625000001</v>
      </c>
      <c r="H8" s="756">
        <f>B8*E8</f>
        <v>873.26497500000005</v>
      </c>
      <c r="I8" s="757">
        <v>0.7</v>
      </c>
      <c r="J8" s="757">
        <v>0.05</v>
      </c>
      <c r="K8" s="757">
        <v>0.2</v>
      </c>
      <c r="L8" s="757">
        <v>0.05</v>
      </c>
      <c r="M8" s="756">
        <f>F8*I8</f>
        <v>4584.6411187499998</v>
      </c>
      <c r="N8" s="756">
        <f>F8*J8</f>
        <v>327.47436562500002</v>
      </c>
      <c r="O8" s="756">
        <f>F8*K8</f>
        <v>1309.8974625000001</v>
      </c>
      <c r="P8" s="756">
        <f>F8*L8</f>
        <v>327.47436562500002</v>
      </c>
      <c r="Q8" s="759"/>
      <c r="R8" s="752"/>
    </row>
    <row r="9" spans="1:18" s="758" customFormat="1" ht="47.1" customHeight="1">
      <c r="A9" s="397" t="str">
        <f>'Estimación por período'!A10</f>
        <v xml:space="preserve">1.2. Posicionamiento comercial de la carne bovina y sus derivados, en el mercado colombiano. </v>
      </c>
      <c r="B9" s="760">
        <f>'Estimación por período'!B10</f>
        <v>24396.048482365997</v>
      </c>
      <c r="C9" s="757">
        <v>0.8</v>
      </c>
      <c r="D9" s="757">
        <v>0.1</v>
      </c>
      <c r="E9" s="757">
        <v>0.1</v>
      </c>
      <c r="F9" s="756">
        <f t="shared" ref="F9:F50" si="2">B9*C9</f>
        <v>19516.8387858928</v>
      </c>
      <c r="G9" s="756">
        <f t="shared" ref="G9:G50" si="3">B9*D9</f>
        <v>2439.6048482366</v>
      </c>
      <c r="H9" s="756">
        <f t="shared" ref="H9:H50" si="4">B9*E9</f>
        <v>2439.6048482366</v>
      </c>
      <c r="I9" s="757">
        <v>0.65</v>
      </c>
      <c r="J9" s="757">
        <v>0.1</v>
      </c>
      <c r="K9" s="757">
        <v>0.2</v>
      </c>
      <c r="L9" s="757">
        <v>0.05</v>
      </c>
      <c r="M9" s="756">
        <f t="shared" ref="M9:M50" si="5">F9*I9</f>
        <v>12685.945210830321</v>
      </c>
      <c r="N9" s="756">
        <f t="shared" ref="N9:N50" si="6">F9*J9</f>
        <v>1951.6838785892801</v>
      </c>
      <c r="O9" s="756">
        <f t="shared" ref="O9:O50" si="7">F9*K9</f>
        <v>3903.3677571785602</v>
      </c>
      <c r="P9" s="756">
        <f t="shared" ref="P9:P50" si="8">F9*L9</f>
        <v>975.84193929464004</v>
      </c>
      <c r="Q9" s="759"/>
      <c r="R9" s="752"/>
    </row>
    <row r="10" spans="1:18" ht="31.5">
      <c r="A10" s="396" t="str">
        <f>'Estimación por período'!A11</f>
        <v>2. Aumento de las exportaciones de los productos de la cadena cárnica bovina colombiana.</v>
      </c>
      <c r="B10" s="750">
        <f>'Estimación por período'!B11</f>
        <v>46989.455131296338</v>
      </c>
      <c r="C10" s="751">
        <f>F10/B10</f>
        <v>0.9</v>
      </c>
      <c r="D10" s="751">
        <f>G10/B10</f>
        <v>9.9999999999999992E-2</v>
      </c>
      <c r="E10" s="751">
        <f>H10/B10</f>
        <v>0</v>
      </c>
      <c r="F10" s="750">
        <f>F11</f>
        <v>42290.509618166703</v>
      </c>
      <c r="G10" s="750">
        <f>G11</f>
        <v>4698.9455131296336</v>
      </c>
      <c r="H10" s="750">
        <f>H11</f>
        <v>0</v>
      </c>
      <c r="I10" s="751">
        <f>M10/F10</f>
        <v>0.75</v>
      </c>
      <c r="J10" s="751">
        <f>N10/F10</f>
        <v>0</v>
      </c>
      <c r="K10" s="751">
        <f>O10/F10</f>
        <v>0.2</v>
      </c>
      <c r="L10" s="751">
        <f>P10/F10</f>
        <v>0.05</v>
      </c>
      <c r="M10" s="750">
        <f>M11</f>
        <v>31717.882213625027</v>
      </c>
      <c r="N10" s="750">
        <f t="shared" ref="N10:P10" si="9">N11</f>
        <v>0</v>
      </c>
      <c r="O10" s="750">
        <f t="shared" si="9"/>
        <v>8458.1019236333414</v>
      </c>
      <c r="P10" s="750">
        <f t="shared" si="9"/>
        <v>2114.5254809083353</v>
      </c>
      <c r="Q10" s="759"/>
      <c r="R10" s="752"/>
    </row>
    <row r="11" spans="1:18" s="758" customFormat="1" ht="47.1" customHeight="1">
      <c r="A11" s="397" t="str">
        <f>'Estimación por período'!A12</f>
        <v>2.1. Mejora de la admisibilidad sanitaria y la promoción comercial  de los productos de la cadena cárnica bovina colombiana, en el mercado internacional.</v>
      </c>
      <c r="B11" s="760">
        <f>'Estimación por período'!B12</f>
        <v>46989.455131296338</v>
      </c>
      <c r="C11" s="757">
        <v>0.9</v>
      </c>
      <c r="D11" s="757">
        <v>0.1</v>
      </c>
      <c r="E11" s="757"/>
      <c r="F11" s="756">
        <f t="shared" si="2"/>
        <v>42290.509618166703</v>
      </c>
      <c r="G11" s="756">
        <f t="shared" si="3"/>
        <v>4698.9455131296336</v>
      </c>
      <c r="H11" s="756">
        <f t="shared" si="4"/>
        <v>0</v>
      </c>
      <c r="I11" s="757">
        <v>0.75</v>
      </c>
      <c r="J11" s="757"/>
      <c r="K11" s="757">
        <v>0.2</v>
      </c>
      <c r="L11" s="757">
        <v>0.05</v>
      </c>
      <c r="M11" s="756">
        <f t="shared" si="5"/>
        <v>31717.882213625027</v>
      </c>
      <c r="N11" s="756">
        <f t="shared" si="6"/>
        <v>0</v>
      </c>
      <c r="O11" s="756">
        <f t="shared" si="7"/>
        <v>8458.1019236333414</v>
      </c>
      <c r="P11" s="756">
        <f t="shared" si="8"/>
        <v>2114.5254809083353</v>
      </c>
      <c r="Q11" s="759"/>
      <c r="R11" s="752"/>
    </row>
    <row r="12" spans="1:18" ht="31.5">
      <c r="A12" s="396" t="str">
        <f>'Estimación por período'!A13</f>
        <v>3. Mejora de la productividad y competitividad de los sistemas productivos de ganado de carne</v>
      </c>
      <c r="B12" s="750">
        <f>'Estimación por período'!B13</f>
        <v>473914.28335370496</v>
      </c>
      <c r="C12" s="751">
        <f>F12/B12</f>
        <v>0.81822127361291086</v>
      </c>
      <c r="D12" s="751">
        <f>G12/B12</f>
        <v>8.1778726387089343E-2</v>
      </c>
      <c r="E12" s="751">
        <f>H12/B12</f>
        <v>0.10000000000000003</v>
      </c>
      <c r="F12" s="750">
        <f>F13+F14+F15</f>
        <v>387766.74850901839</v>
      </c>
      <c r="G12" s="750">
        <f t="shared" ref="G12:H12" si="10">G13+G14+G15</f>
        <v>38756.106509316167</v>
      </c>
      <c r="H12" s="750">
        <f t="shared" si="10"/>
        <v>47391.42833537051</v>
      </c>
      <c r="I12" s="751">
        <f>M12/F12</f>
        <v>0.56353600629744693</v>
      </c>
      <c r="J12" s="751">
        <f>N12/F12</f>
        <v>8.6463993702553088E-2</v>
      </c>
      <c r="K12" s="751">
        <f>O12/F12</f>
        <v>0.3</v>
      </c>
      <c r="L12" s="751">
        <f>P12/F12</f>
        <v>4.9999999999999996E-2</v>
      </c>
      <c r="M12" s="750">
        <f>SUM(M13:M15)</f>
        <v>218520.52482971869</v>
      </c>
      <c r="N12" s="750">
        <f t="shared" ref="N12:O12" si="11">SUM(N13:N15)</f>
        <v>33527.861701143251</v>
      </c>
      <c r="O12" s="750">
        <f t="shared" si="11"/>
        <v>116330.02455270551</v>
      </c>
      <c r="P12" s="750">
        <f>SUM(P13:P15)</f>
        <v>19388.337425450918</v>
      </c>
      <c r="Q12" s="759"/>
      <c r="R12" s="752"/>
    </row>
    <row r="13" spans="1:18" s="758" customFormat="1" ht="30">
      <c r="A13" s="397" t="str">
        <f>'Estimación por período'!A14</f>
        <v>3.1. Desarrollo de asistencia técnica y extensión agropecuaria básica para sistemas productivos de carne.</v>
      </c>
      <c r="B13" s="760">
        <f>'Estimación por período'!B14</f>
        <v>172517.97591645835</v>
      </c>
      <c r="C13" s="757">
        <v>0.8</v>
      </c>
      <c r="D13" s="757">
        <v>0.1</v>
      </c>
      <c r="E13" s="757">
        <v>0.1</v>
      </c>
      <c r="F13" s="756">
        <f t="shared" si="2"/>
        <v>138014.38073316668</v>
      </c>
      <c r="G13" s="756">
        <f t="shared" si="3"/>
        <v>17251.797591645834</v>
      </c>
      <c r="H13" s="756">
        <f t="shared" si="4"/>
        <v>17251.797591645834</v>
      </c>
      <c r="I13" s="757">
        <v>0.55000000000000004</v>
      </c>
      <c r="J13" s="757">
        <v>0.1</v>
      </c>
      <c r="K13" s="757">
        <v>0.3</v>
      </c>
      <c r="L13" s="757">
        <v>0.05</v>
      </c>
      <c r="M13" s="756">
        <f t="shared" si="5"/>
        <v>75907.909403241676</v>
      </c>
      <c r="N13" s="756">
        <f t="shared" si="6"/>
        <v>13801.438073316669</v>
      </c>
      <c r="O13" s="756">
        <f t="shared" si="7"/>
        <v>41404.31421995</v>
      </c>
      <c r="P13" s="756">
        <f t="shared" si="8"/>
        <v>6900.7190366583345</v>
      </c>
      <c r="Q13" s="759"/>
      <c r="R13" s="752"/>
    </row>
    <row r="14" spans="1:18" s="758" customFormat="1" ht="30">
      <c r="A14" s="397" t="str">
        <f>'Estimación por período'!A15</f>
        <v xml:space="preserve">3.2. Fortalecimiento de la gestión empresarial en los sistemas productivos de ganado de carne.  </v>
      </c>
      <c r="B14" s="760">
        <f>'Estimación por período'!B15</f>
        <v>237051.3719791667</v>
      </c>
      <c r="C14" s="757">
        <v>0.85</v>
      </c>
      <c r="D14" s="757">
        <v>0.05</v>
      </c>
      <c r="E14" s="757">
        <v>0.1</v>
      </c>
      <c r="F14" s="756">
        <f t="shared" si="2"/>
        <v>201493.66618229169</v>
      </c>
      <c r="G14" s="756">
        <f t="shared" si="3"/>
        <v>11852.568598958336</v>
      </c>
      <c r="H14" s="756">
        <f t="shared" si="4"/>
        <v>23705.137197916672</v>
      </c>
      <c r="I14" s="757">
        <v>0.6</v>
      </c>
      <c r="J14" s="757">
        <v>0.05</v>
      </c>
      <c r="K14" s="757">
        <v>0.3</v>
      </c>
      <c r="L14" s="757">
        <v>0.05</v>
      </c>
      <c r="M14" s="756">
        <f t="shared" si="5"/>
        <v>120896.19970937501</v>
      </c>
      <c r="N14" s="756">
        <f t="shared" si="6"/>
        <v>10074.683309114585</v>
      </c>
      <c r="O14" s="756">
        <f t="shared" si="7"/>
        <v>60448.099854687505</v>
      </c>
      <c r="P14" s="756">
        <f t="shared" si="8"/>
        <v>10074.683309114585</v>
      </c>
      <c r="Q14" s="759"/>
      <c r="R14" s="752"/>
    </row>
    <row r="15" spans="1:18" s="758" customFormat="1" ht="45">
      <c r="A15" s="544" t="str">
        <f>'Estimación por período'!A16</f>
        <v xml:space="preserve">3.3. Aumento de la oferta y de los estándares de calidad en la producción de forrajes frescos y conservados, y de subproductos agrícolas de interés en la nutrición bovina.                                                                                                                                                                                                                                                                                 </v>
      </c>
      <c r="B15" s="760">
        <f>'Estimación por período'!B16</f>
        <v>64344.935458079985</v>
      </c>
      <c r="C15" s="757">
        <v>0.75</v>
      </c>
      <c r="D15" s="757">
        <v>0.15</v>
      </c>
      <c r="E15" s="757">
        <v>0.1</v>
      </c>
      <c r="F15" s="756">
        <f t="shared" si="2"/>
        <v>48258.701593559992</v>
      </c>
      <c r="G15" s="756">
        <f t="shared" si="3"/>
        <v>9651.740318711998</v>
      </c>
      <c r="H15" s="756">
        <f t="shared" si="4"/>
        <v>6434.493545807999</v>
      </c>
      <c r="I15" s="757">
        <v>0.45</v>
      </c>
      <c r="J15" s="757">
        <v>0.2</v>
      </c>
      <c r="K15" s="757">
        <v>0.3</v>
      </c>
      <c r="L15" s="757">
        <v>0.05</v>
      </c>
      <c r="M15" s="756">
        <f t="shared" si="5"/>
        <v>21716.415717101998</v>
      </c>
      <c r="N15" s="756">
        <f t="shared" si="6"/>
        <v>9651.740318711998</v>
      </c>
      <c r="O15" s="756">
        <f t="shared" si="7"/>
        <v>14477.610478067998</v>
      </c>
      <c r="P15" s="756">
        <f t="shared" si="8"/>
        <v>2412.9350796779995</v>
      </c>
      <c r="Q15" s="759"/>
      <c r="R15" s="752"/>
    </row>
    <row r="16" spans="1:18" ht="31.5">
      <c r="A16" s="396" t="str">
        <f>'Estimación por período'!A17</f>
        <v>4. Mejora de la eficiencia y competitividad en el procesamiento y la comercialización de carne bovina.</v>
      </c>
      <c r="B16" s="750">
        <f>'Estimación por período'!B17</f>
        <v>1186019.5710587499</v>
      </c>
      <c r="C16" s="751">
        <f>F16/B16</f>
        <v>0.92734105537287737</v>
      </c>
      <c r="D16" s="751">
        <f>G16/B16</f>
        <v>2.2658944627122816E-2</v>
      </c>
      <c r="E16" s="751">
        <f>H16/B16</f>
        <v>5.000000000000001E-2</v>
      </c>
      <c r="F16" s="750">
        <f>F17+F18</f>
        <v>1099844.6407185085</v>
      </c>
      <c r="G16" s="750">
        <f t="shared" ref="G16:H16" si="12">G17+G18</f>
        <v>26873.95178730417</v>
      </c>
      <c r="H16" s="750">
        <f t="shared" si="12"/>
        <v>59300.978552937508</v>
      </c>
      <c r="I16" s="751">
        <f>M16/F16</f>
        <v>0.59999999999999987</v>
      </c>
      <c r="J16" s="751">
        <f>N16/F16</f>
        <v>9.9999999999999992E-2</v>
      </c>
      <c r="K16" s="751">
        <f>O16/F16</f>
        <v>0.29999999999999993</v>
      </c>
      <c r="L16" s="751">
        <f>P16/F16</f>
        <v>0</v>
      </c>
      <c r="M16" s="750">
        <f>M17+M18</f>
        <v>659906.78443110501</v>
      </c>
      <c r="N16" s="750">
        <f t="shared" ref="N16:P16" si="13">N17+N18</f>
        <v>109984.46407185085</v>
      </c>
      <c r="O16" s="750">
        <f t="shared" si="13"/>
        <v>329953.39221555251</v>
      </c>
      <c r="P16" s="750">
        <f t="shared" si="13"/>
        <v>0</v>
      </c>
      <c r="Q16" s="759"/>
      <c r="R16" s="752"/>
    </row>
    <row r="17" spans="1:18" s="758" customFormat="1" ht="30">
      <c r="A17" s="397" t="str">
        <f>'Estimación por período'!A18</f>
        <v>4.1. Desarrollo de asistencia técnica y extensión agroindustrial básica en los eslabones del procesamiento y la comercialización.</v>
      </c>
      <c r="B17" s="760">
        <f>'Estimación por período'!B18</f>
        <v>315356.03661291668</v>
      </c>
      <c r="C17" s="757">
        <v>0.92</v>
      </c>
      <c r="D17" s="757">
        <v>0.03</v>
      </c>
      <c r="E17" s="757">
        <v>0.05</v>
      </c>
      <c r="F17" s="756">
        <f t="shared" si="2"/>
        <v>290127.55368388334</v>
      </c>
      <c r="G17" s="756">
        <f t="shared" si="3"/>
        <v>9460.6810983875002</v>
      </c>
      <c r="H17" s="756">
        <f t="shared" si="4"/>
        <v>15767.801830645834</v>
      </c>
      <c r="I17" s="757">
        <v>0.6</v>
      </c>
      <c r="J17" s="757">
        <v>0.1</v>
      </c>
      <c r="K17" s="757">
        <v>0.3</v>
      </c>
      <c r="L17" s="757"/>
      <c r="M17" s="756">
        <f t="shared" si="5"/>
        <v>174076.53221032998</v>
      </c>
      <c r="N17" s="756">
        <f t="shared" si="6"/>
        <v>29012.755368388334</v>
      </c>
      <c r="O17" s="756">
        <f t="shared" si="7"/>
        <v>87038.266105164992</v>
      </c>
      <c r="P17" s="756">
        <f t="shared" si="8"/>
        <v>0</v>
      </c>
      <c r="Q17" s="759"/>
      <c r="R17" s="752"/>
    </row>
    <row r="18" spans="1:18" s="758" customFormat="1" ht="30">
      <c r="A18" s="397" t="str">
        <f>'Estimación por período'!A19</f>
        <v>4.2. Fortalecimiento de la gestión empresarial en los eslabones del procesamiento y la comercialización.</v>
      </c>
      <c r="B18" s="760">
        <f>'Estimación por período'!B19</f>
        <v>870663.53444583341</v>
      </c>
      <c r="C18" s="757">
        <v>0.93</v>
      </c>
      <c r="D18" s="757">
        <v>0.02</v>
      </c>
      <c r="E18" s="757">
        <v>0.05</v>
      </c>
      <c r="F18" s="756">
        <f t="shared" si="2"/>
        <v>809717.08703462512</v>
      </c>
      <c r="G18" s="756">
        <f t="shared" si="3"/>
        <v>17413.270688916669</v>
      </c>
      <c r="H18" s="756">
        <f t="shared" si="4"/>
        <v>43533.176722291675</v>
      </c>
      <c r="I18" s="757">
        <v>0.6</v>
      </c>
      <c r="J18" s="757">
        <v>0.1</v>
      </c>
      <c r="K18" s="757">
        <v>0.3</v>
      </c>
      <c r="L18" s="757"/>
      <c r="M18" s="756">
        <f t="shared" si="5"/>
        <v>485830.25222077506</v>
      </c>
      <c r="N18" s="756">
        <f t="shared" si="6"/>
        <v>80971.708703462515</v>
      </c>
      <c r="O18" s="756">
        <f t="shared" si="7"/>
        <v>242915.12611038753</v>
      </c>
      <c r="P18" s="756">
        <f t="shared" si="8"/>
        <v>0</v>
      </c>
      <c r="Q18" s="759"/>
      <c r="R18" s="752"/>
    </row>
    <row r="19" spans="1:18" ht="15.75">
      <c r="A19" s="396" t="str">
        <f>'Estimación por período'!A20</f>
        <v xml:space="preserve">5. Desarrollo de la especialización territorial de la cadena cárnica bovina.    </v>
      </c>
      <c r="B19" s="750">
        <f>'Estimación por período'!B20</f>
        <v>1182386.6114270831</v>
      </c>
      <c r="C19" s="751">
        <f>F19/B19</f>
        <v>0.89831956073979469</v>
      </c>
      <c r="D19" s="751">
        <f>G19/B19</f>
        <v>1.5546373826529713E-2</v>
      </c>
      <c r="E19" s="751">
        <f>H19/B19</f>
        <v>8.613406543367573E-2</v>
      </c>
      <c r="F19" s="750">
        <f>F20+F21</f>
        <v>1062161.0214017916</v>
      </c>
      <c r="G19" s="750">
        <f t="shared" ref="G19:H19" si="14">G20+G21</f>
        <v>18381.824268729164</v>
      </c>
      <c r="H19" s="750">
        <f t="shared" si="14"/>
        <v>101843.7657565625</v>
      </c>
      <c r="I19" s="751">
        <f>M19/F19</f>
        <v>0.7431976754886076</v>
      </c>
      <c r="J19" s="751">
        <f>N19/F19</f>
        <v>0.1</v>
      </c>
      <c r="K19" s="751">
        <f>O19/F19</f>
        <v>0.1568023245113925</v>
      </c>
      <c r="L19" s="751">
        <f>P19/F19</f>
        <v>0</v>
      </c>
      <c r="M19" s="750">
        <f>M20+M21</f>
        <v>789395.60210041667</v>
      </c>
      <c r="N19" s="750">
        <f t="shared" ref="N19:P19" si="15">N20+N21</f>
        <v>106216.10214017917</v>
      </c>
      <c r="O19" s="750">
        <f t="shared" si="15"/>
        <v>166549.31716119585</v>
      </c>
      <c r="P19" s="750">
        <f t="shared" si="15"/>
        <v>0</v>
      </c>
      <c r="Q19" s="759"/>
      <c r="R19" s="752"/>
    </row>
    <row r="20" spans="1:18" s="758" customFormat="1">
      <c r="A20" s="397" t="str">
        <f>'Estimación por período'!A21</f>
        <v>5.1. Optimización logística en la comercialización de ganado y de carne bovina</v>
      </c>
      <c r="B20" s="760">
        <f>'Estimación por período'!B21</f>
        <v>327897.90772291669</v>
      </c>
      <c r="C20" s="757">
        <v>0.92</v>
      </c>
      <c r="D20" s="757">
        <v>0.03</v>
      </c>
      <c r="E20" s="757">
        <v>0.05</v>
      </c>
      <c r="F20" s="756">
        <f t="shared" si="2"/>
        <v>301666.07510508335</v>
      </c>
      <c r="G20" s="756">
        <f t="shared" si="3"/>
        <v>9836.9372316874997</v>
      </c>
      <c r="H20" s="756">
        <f t="shared" si="4"/>
        <v>16394.895386145836</v>
      </c>
      <c r="I20" s="757">
        <v>0.6</v>
      </c>
      <c r="J20" s="757">
        <v>0.1</v>
      </c>
      <c r="K20" s="757">
        <v>0.3</v>
      </c>
      <c r="L20" s="757"/>
      <c r="M20" s="756">
        <f t="shared" si="5"/>
        <v>180999.64506305</v>
      </c>
      <c r="N20" s="756">
        <f t="shared" si="6"/>
        <v>30166.607510508336</v>
      </c>
      <c r="O20" s="756">
        <f t="shared" si="7"/>
        <v>90499.822531525002</v>
      </c>
      <c r="P20" s="756">
        <f t="shared" si="8"/>
        <v>0</v>
      </c>
      <c r="Q20" s="759"/>
      <c r="R20" s="752"/>
    </row>
    <row r="21" spans="1:18" s="758" customFormat="1" ht="30">
      <c r="A21" s="397" t="str">
        <f>'Estimación por período'!A22</f>
        <v xml:space="preserve">5.2. Fomento de esquemas de asociatividad, integración y economías de escala, a lo largo de la cadena. </v>
      </c>
      <c r="B21" s="760">
        <f>'Estimación por período'!B22</f>
        <v>854488.70370416658</v>
      </c>
      <c r="C21" s="757">
        <v>0.89</v>
      </c>
      <c r="D21" s="757">
        <v>0.01</v>
      </c>
      <c r="E21" s="757">
        <v>0.1</v>
      </c>
      <c r="F21" s="756">
        <f t="shared" si="2"/>
        <v>760494.94629670831</v>
      </c>
      <c r="G21" s="756">
        <f t="shared" si="3"/>
        <v>8544.8870370416662</v>
      </c>
      <c r="H21" s="756">
        <f t="shared" si="4"/>
        <v>85448.870370416669</v>
      </c>
      <c r="I21" s="757">
        <v>0.8</v>
      </c>
      <c r="J21" s="757">
        <v>0.1</v>
      </c>
      <c r="K21" s="757">
        <v>0.1</v>
      </c>
      <c r="L21" s="757"/>
      <c r="M21" s="756">
        <f t="shared" si="5"/>
        <v>608395.95703736669</v>
      </c>
      <c r="N21" s="756">
        <f t="shared" si="6"/>
        <v>76049.494629670837</v>
      </c>
      <c r="O21" s="756">
        <f t="shared" si="7"/>
        <v>76049.494629670837</v>
      </c>
      <c r="P21" s="756">
        <f t="shared" si="8"/>
        <v>0</v>
      </c>
      <c r="Q21" s="759"/>
      <c r="R21" s="752"/>
    </row>
    <row r="22" spans="1:18" ht="31.5">
      <c r="A22" s="396" t="str">
        <f>'Estimación por período'!A23</f>
        <v>6. Promoción de la gestión sostenible del suelo, en la cadena cárnica bovina.</v>
      </c>
      <c r="B22" s="750">
        <f>'Estimación por período'!B23</f>
        <v>18783.708949</v>
      </c>
      <c r="C22" s="751">
        <f>F22/B22</f>
        <v>0.74014449497597645</v>
      </c>
      <c r="D22" s="751">
        <f>G22/B22</f>
        <v>5.9855505024023606E-2</v>
      </c>
      <c r="E22" s="751">
        <f>H22/B22</f>
        <v>0.2</v>
      </c>
      <c r="F22" s="750">
        <f>F23+F24</f>
        <v>13902.658773833335</v>
      </c>
      <c r="G22" s="750">
        <f t="shared" ref="G22:H22" si="16">G23+G24</f>
        <v>1124.3083853666667</v>
      </c>
      <c r="H22" s="750">
        <f t="shared" si="16"/>
        <v>3756.7417898000003</v>
      </c>
      <c r="I22" s="751">
        <f>M22/F22</f>
        <v>0.5</v>
      </c>
      <c r="J22" s="751">
        <f>N22/F22</f>
        <v>0.3</v>
      </c>
      <c r="K22" s="751">
        <f>O22/F22</f>
        <v>0.20000000000000004</v>
      </c>
      <c r="L22" s="751"/>
      <c r="M22" s="750">
        <f>M23+M24</f>
        <v>6951.3293869166673</v>
      </c>
      <c r="N22" s="750">
        <f t="shared" ref="N22:P22" si="17">N23+N24</f>
        <v>4170.79763215</v>
      </c>
      <c r="O22" s="750">
        <f t="shared" si="17"/>
        <v>2780.5317547666673</v>
      </c>
      <c r="P22" s="750">
        <f t="shared" si="17"/>
        <v>0</v>
      </c>
      <c r="Q22" s="759"/>
      <c r="R22" s="752"/>
    </row>
    <row r="23" spans="1:18" s="758" customFormat="1">
      <c r="A23" s="397" t="str">
        <f>'Estimación por período'!A24</f>
        <v>6.1. Contribución al ordenamiento ambiental, fuera de la frontera agrícola.</v>
      </c>
      <c r="B23" s="760">
        <f>'Estimación por período'!B24</f>
        <v>3702.4587583333332</v>
      </c>
      <c r="C23" s="757">
        <v>0.7</v>
      </c>
      <c r="D23" s="757">
        <v>0.1</v>
      </c>
      <c r="E23" s="757">
        <v>0.2</v>
      </c>
      <c r="F23" s="756">
        <f t="shared" si="2"/>
        <v>2591.7211308333331</v>
      </c>
      <c r="G23" s="756">
        <f t="shared" si="3"/>
        <v>370.24587583333334</v>
      </c>
      <c r="H23" s="756">
        <f t="shared" si="4"/>
        <v>740.49175166666669</v>
      </c>
      <c r="I23" s="757">
        <v>0.5</v>
      </c>
      <c r="J23" s="757">
        <v>0.3</v>
      </c>
      <c r="K23" s="757">
        <v>0.2</v>
      </c>
      <c r="L23" s="757"/>
      <c r="M23" s="756">
        <f t="shared" si="5"/>
        <v>1295.8605654166665</v>
      </c>
      <c r="N23" s="756">
        <f t="shared" si="6"/>
        <v>777.51633924999987</v>
      </c>
      <c r="O23" s="756">
        <f t="shared" si="7"/>
        <v>518.34422616666666</v>
      </c>
      <c r="P23" s="756">
        <f t="shared" si="8"/>
        <v>0</v>
      </c>
      <c r="Q23" s="759"/>
      <c r="R23" s="752"/>
    </row>
    <row r="24" spans="1:18" s="758" customFormat="1" ht="30">
      <c r="A24" s="397" t="str">
        <f>'Estimación por período'!A25</f>
        <v>6.2. Mejora de la sostenibilidad en el uso y manejo del suelo, al interior de la frontera agrícola.</v>
      </c>
      <c r="B24" s="760">
        <f>'Estimación por período'!B25</f>
        <v>15081.250190666668</v>
      </c>
      <c r="C24" s="757">
        <v>0.75</v>
      </c>
      <c r="D24" s="757">
        <v>0.05</v>
      </c>
      <c r="E24" s="757">
        <v>0.2</v>
      </c>
      <c r="F24" s="756">
        <f t="shared" si="2"/>
        <v>11310.937643000001</v>
      </c>
      <c r="G24" s="756">
        <f t="shared" si="3"/>
        <v>754.06250953333347</v>
      </c>
      <c r="H24" s="756">
        <f t="shared" si="4"/>
        <v>3016.2500381333339</v>
      </c>
      <c r="I24" s="757">
        <v>0.5</v>
      </c>
      <c r="J24" s="757">
        <v>0.3</v>
      </c>
      <c r="K24" s="757">
        <v>0.2</v>
      </c>
      <c r="L24" s="757"/>
      <c r="M24" s="756">
        <f t="shared" si="5"/>
        <v>5655.4688215000006</v>
      </c>
      <c r="N24" s="756">
        <f t="shared" si="6"/>
        <v>3393.2812929000002</v>
      </c>
      <c r="O24" s="756">
        <f t="shared" si="7"/>
        <v>2262.1875286000004</v>
      </c>
      <c r="P24" s="756">
        <f t="shared" si="8"/>
        <v>0</v>
      </c>
      <c r="Q24" s="759"/>
      <c r="R24" s="752"/>
    </row>
    <row r="25" spans="1:18" ht="15.75">
      <c r="A25" s="396" t="str">
        <f>'Estimación por período'!A26</f>
        <v>7. Mejora de la gestión integral del agua, en la cadena cárnica bovina.</v>
      </c>
      <c r="B25" s="750">
        <f>'Estimación por período'!B26</f>
        <v>66776.978557240014</v>
      </c>
      <c r="C25" s="751">
        <f>F25/B25</f>
        <v>0.7</v>
      </c>
      <c r="D25" s="751">
        <f>G25/B25</f>
        <v>0.1</v>
      </c>
      <c r="E25" s="751">
        <f>H25/B25</f>
        <v>0.2</v>
      </c>
      <c r="F25" s="750">
        <f>F26+F27</f>
        <v>46743.884990068007</v>
      </c>
      <c r="G25" s="750">
        <f>G26+G27</f>
        <v>6677.6978557240018</v>
      </c>
      <c r="H25" s="750">
        <f>H26+H27</f>
        <v>13355.395711448004</v>
      </c>
      <c r="I25" s="751">
        <f>M25/F25</f>
        <v>0.5</v>
      </c>
      <c r="J25" s="751">
        <f>N25/F25</f>
        <v>0.2</v>
      </c>
      <c r="K25" s="751">
        <f>O25/F25</f>
        <v>0.3</v>
      </c>
      <c r="L25" s="751">
        <f>P25/F25</f>
        <v>0</v>
      </c>
      <c r="M25" s="750">
        <f>M26+M27</f>
        <v>23371.942495034004</v>
      </c>
      <c r="N25" s="750">
        <f t="shared" ref="N25:O25" si="18">N26+N27</f>
        <v>9348.7769980136018</v>
      </c>
      <c r="O25" s="750">
        <f t="shared" si="18"/>
        <v>14023.165497020402</v>
      </c>
      <c r="P25" s="750">
        <f>P26+P27</f>
        <v>0</v>
      </c>
      <c r="Q25" s="759"/>
      <c r="R25" s="752"/>
    </row>
    <row r="26" spans="1:18" s="758" customFormat="1" ht="30">
      <c r="A26" s="397" t="str">
        <f>'Estimación por período'!A27</f>
        <v>7.1. Mejora de la gestión colectiva del agua, en los sistemas de producción de ganado bovino de carne.</v>
      </c>
      <c r="B26" s="760">
        <f>'Estimación por período'!B27</f>
        <v>23115.800282839995</v>
      </c>
      <c r="C26" s="757">
        <v>0.7</v>
      </c>
      <c r="D26" s="757">
        <v>0.1</v>
      </c>
      <c r="E26" s="757">
        <v>0.2</v>
      </c>
      <c r="F26" s="756">
        <f t="shared" si="2"/>
        <v>16181.060197987996</v>
      </c>
      <c r="G26" s="756">
        <f t="shared" si="3"/>
        <v>2311.5800282839996</v>
      </c>
      <c r="H26" s="756">
        <f t="shared" si="4"/>
        <v>4623.1600565679992</v>
      </c>
      <c r="I26" s="757">
        <v>0.5</v>
      </c>
      <c r="J26" s="757">
        <v>0.2</v>
      </c>
      <c r="K26" s="757">
        <v>0.3</v>
      </c>
      <c r="L26" s="757"/>
      <c r="M26" s="756">
        <f t="shared" si="5"/>
        <v>8090.5300989939979</v>
      </c>
      <c r="N26" s="756">
        <f t="shared" si="6"/>
        <v>3236.2120395975994</v>
      </c>
      <c r="O26" s="756">
        <f t="shared" si="7"/>
        <v>4854.3180593963989</v>
      </c>
      <c r="P26" s="756">
        <f t="shared" si="8"/>
        <v>0</v>
      </c>
      <c r="Q26" s="759"/>
      <c r="R26" s="752"/>
    </row>
    <row r="27" spans="1:18" s="758" customFormat="1" ht="30">
      <c r="A27" s="397" t="str">
        <f>'Estimación por período'!A28</f>
        <v>7.2. Promoción de prácticas sostenibles en el uso y manejo del agua, en la comercialización y procesamiento de carne y productos cárnicos bovinos.</v>
      </c>
      <c r="B27" s="760">
        <f>'Estimación por período'!B28</f>
        <v>43661.178274400016</v>
      </c>
      <c r="C27" s="757">
        <v>0.7</v>
      </c>
      <c r="D27" s="757">
        <v>0.1</v>
      </c>
      <c r="E27" s="757">
        <v>0.2</v>
      </c>
      <c r="F27" s="756">
        <f t="shared" si="2"/>
        <v>30562.82479208001</v>
      </c>
      <c r="G27" s="756">
        <f t="shared" si="3"/>
        <v>4366.1178274400017</v>
      </c>
      <c r="H27" s="756">
        <f t="shared" si="4"/>
        <v>8732.2356548800035</v>
      </c>
      <c r="I27" s="757">
        <v>0.5</v>
      </c>
      <c r="J27" s="757">
        <v>0.2</v>
      </c>
      <c r="K27" s="757">
        <v>0.3</v>
      </c>
      <c r="L27" s="757"/>
      <c r="M27" s="756">
        <f t="shared" si="5"/>
        <v>15281.412396040005</v>
      </c>
      <c r="N27" s="756">
        <f t="shared" si="6"/>
        <v>6112.5649584160019</v>
      </c>
      <c r="O27" s="756">
        <f t="shared" si="7"/>
        <v>9168.8474376240029</v>
      </c>
      <c r="P27" s="756">
        <f t="shared" si="8"/>
        <v>0</v>
      </c>
      <c r="Q27" s="759"/>
      <c r="R27" s="752"/>
    </row>
    <row r="28" spans="1:18" ht="15.75">
      <c r="A28" s="396" t="str">
        <f>'Estimación por período'!A29</f>
        <v>8. Fortalecimiento de la gestión climática en la cadena cárnica bovina.</v>
      </c>
      <c r="B28" s="750">
        <f>'Estimación por período'!B29</f>
        <v>280739.48198182677</v>
      </c>
      <c r="C28" s="751">
        <f>F28/B28</f>
        <v>0.77350091040241331</v>
      </c>
      <c r="D28" s="751">
        <f>G28/B28</f>
        <v>2.6499089597586817E-2</v>
      </c>
      <c r="E28" s="751">
        <f>H28/B28</f>
        <v>0.20000000000000004</v>
      </c>
      <c r="F28" s="750">
        <f>F29+F30</f>
        <v>217152.24489884492</v>
      </c>
      <c r="G28" s="750">
        <f t="shared" ref="G28:H28" si="19">G29+G30</f>
        <v>7439.3406866165369</v>
      </c>
      <c r="H28" s="750">
        <f t="shared" si="19"/>
        <v>56147.896396365366</v>
      </c>
      <c r="I28" s="751">
        <f>M28/F28</f>
        <v>0.5</v>
      </c>
      <c r="J28" s="751">
        <f>N28/F28</f>
        <v>0.20000000000000004</v>
      </c>
      <c r="K28" s="751">
        <f>O28/F28</f>
        <v>0.30000000000000004</v>
      </c>
      <c r="L28" s="751">
        <f>P28/F28</f>
        <v>0</v>
      </c>
      <c r="M28" s="750">
        <f>SUM(M29:M30)</f>
        <v>108576.12244942246</v>
      </c>
      <c r="N28" s="750">
        <f t="shared" ref="N28:P28" si="20">SUM(N29:N30)</f>
        <v>43430.448979768989</v>
      </c>
      <c r="O28" s="750">
        <f t="shared" si="20"/>
        <v>65145.673469653484</v>
      </c>
      <c r="P28" s="750">
        <f t="shared" si="20"/>
        <v>0</v>
      </c>
      <c r="Q28" s="759"/>
      <c r="R28" s="752"/>
    </row>
    <row r="29" spans="1:18" s="758" customFormat="1" ht="30">
      <c r="A29" s="397" t="str">
        <f>'Estimación por período'!A30</f>
        <v>8.1. Escalamiento de modelos de producción de ganado bovino de carne, sostenibles ambientalmente, eficientes y rentables.</v>
      </c>
      <c r="B29" s="760">
        <f>'Estimación por período'!B30</f>
        <v>189511.92963282682</v>
      </c>
      <c r="C29" s="757">
        <v>0.78</v>
      </c>
      <c r="D29" s="757">
        <v>0.02</v>
      </c>
      <c r="E29" s="757">
        <v>0.2</v>
      </c>
      <c r="F29" s="756">
        <f t="shared" si="2"/>
        <v>147819.30511360493</v>
      </c>
      <c r="G29" s="756">
        <f t="shared" si="3"/>
        <v>3790.2385926565366</v>
      </c>
      <c r="H29" s="756">
        <f t="shared" si="4"/>
        <v>37902.385926565366</v>
      </c>
      <c r="I29" s="757">
        <v>0.5</v>
      </c>
      <c r="J29" s="757">
        <v>0.2</v>
      </c>
      <c r="K29" s="757">
        <v>0.3</v>
      </c>
      <c r="L29" s="757"/>
      <c r="M29" s="756">
        <f t="shared" si="5"/>
        <v>73909.652556802466</v>
      </c>
      <c r="N29" s="756">
        <f t="shared" si="6"/>
        <v>29563.861022720987</v>
      </c>
      <c r="O29" s="756">
        <f t="shared" si="7"/>
        <v>44345.79153408148</v>
      </c>
      <c r="P29" s="756">
        <f t="shared" si="8"/>
        <v>0</v>
      </c>
      <c r="Q29" s="759"/>
      <c r="R29" s="752"/>
    </row>
    <row r="30" spans="1:18" s="758" customFormat="1" ht="30">
      <c r="A30" s="397" t="str">
        <f>'Estimación por período'!A31</f>
        <v>8.2. Aumento en la incorporación de tecnologías y prácticas sostenibles en la comercialización y el procesamiento de carne bovina.</v>
      </c>
      <c r="B30" s="760">
        <f>'Estimación por período'!B31</f>
        <v>91227.552349000005</v>
      </c>
      <c r="C30" s="757">
        <v>0.76</v>
      </c>
      <c r="D30" s="757">
        <v>0.04</v>
      </c>
      <c r="E30" s="757">
        <v>0.2</v>
      </c>
      <c r="F30" s="756">
        <f t="shared" si="2"/>
        <v>69332.93978524</v>
      </c>
      <c r="G30" s="756">
        <f t="shared" si="3"/>
        <v>3649.1020939600003</v>
      </c>
      <c r="H30" s="756">
        <f t="shared" si="4"/>
        <v>18245.510469800003</v>
      </c>
      <c r="I30" s="757">
        <v>0.5</v>
      </c>
      <c r="J30" s="757">
        <v>0.2</v>
      </c>
      <c r="K30" s="757">
        <v>0.3</v>
      </c>
      <c r="L30" s="757"/>
      <c r="M30" s="756">
        <f t="shared" si="5"/>
        <v>34666.46989262</v>
      </c>
      <c r="N30" s="756">
        <f t="shared" si="6"/>
        <v>13866.587957048001</v>
      </c>
      <c r="O30" s="756">
        <f t="shared" si="7"/>
        <v>20799.881935572001</v>
      </c>
      <c r="P30" s="756">
        <f t="shared" si="8"/>
        <v>0</v>
      </c>
      <c r="Q30" s="759"/>
      <c r="R30" s="752"/>
    </row>
    <row r="31" spans="1:18" ht="31.5">
      <c r="A31" s="396" t="str">
        <f>'Estimación por período'!A32</f>
        <v>9. Contribución al mejoramiento del entorno social de la cadena cárnica bovina.</v>
      </c>
      <c r="B31" s="750">
        <f>'Estimación por período'!B32</f>
        <v>119587.4062183136</v>
      </c>
      <c r="C31" s="751">
        <f>F31/B31</f>
        <v>0.71811775836812064</v>
      </c>
      <c r="D31" s="751">
        <f>G31/B31</f>
        <v>0.10039252591113673</v>
      </c>
      <c r="E31" s="751">
        <f>H31/B31</f>
        <v>0.18148971572074279</v>
      </c>
      <c r="F31" s="750">
        <f>SUM(F32:F34)</f>
        <v>85877.840082553215</v>
      </c>
      <c r="G31" s="750">
        <f t="shared" ref="G31:H31" si="21">SUM(G32:G34)</f>
        <v>12005.681777417682</v>
      </c>
      <c r="H31" s="750">
        <f t="shared" si="21"/>
        <v>21703.884358342722</v>
      </c>
      <c r="I31" s="751">
        <f>M31/F31</f>
        <v>0.43797966244976189</v>
      </c>
      <c r="J31" s="751">
        <f>N31/F31</f>
        <v>0.18734011251674607</v>
      </c>
      <c r="K31" s="751">
        <f>O31/F31</f>
        <v>0.37468022503349213</v>
      </c>
      <c r="L31" s="751">
        <f>P31/F31</f>
        <v>0</v>
      </c>
      <c r="M31" s="750">
        <f>SUM(M32:M34)</f>
        <v>37612.747411271288</v>
      </c>
      <c r="N31" s="750">
        <f t="shared" ref="N31:P31" si="22">SUM(N32:N34)</f>
        <v>16088.364223760644</v>
      </c>
      <c r="O31" s="750">
        <f t="shared" si="22"/>
        <v>32176.728447521287</v>
      </c>
      <c r="P31" s="750">
        <f t="shared" si="22"/>
        <v>0</v>
      </c>
      <c r="Q31" s="759"/>
      <c r="R31" s="752"/>
    </row>
    <row r="32" spans="1:18" s="758" customFormat="1" ht="30">
      <c r="A32" s="397" t="str">
        <f>'Estimación por período'!A33</f>
        <v>9.1. Promoción de la formalización empresarial y laboral en la cadena cárnica bovina.</v>
      </c>
      <c r="B32" s="760">
        <f>'Estimación por período'!B33</f>
        <v>14757.312568800004</v>
      </c>
      <c r="C32" s="757">
        <v>0.86</v>
      </c>
      <c r="D32" s="757">
        <v>0.09</v>
      </c>
      <c r="E32" s="757">
        <v>0.05</v>
      </c>
      <c r="F32" s="756">
        <f t="shared" si="2"/>
        <v>12691.288809168003</v>
      </c>
      <c r="G32" s="756">
        <f t="shared" si="3"/>
        <v>1328.1581311920004</v>
      </c>
      <c r="H32" s="756">
        <f t="shared" si="4"/>
        <v>737.86562844000025</v>
      </c>
      <c r="I32" s="757">
        <v>0.4</v>
      </c>
      <c r="J32" s="757">
        <v>0.2</v>
      </c>
      <c r="K32" s="757">
        <v>0.4</v>
      </c>
      <c r="L32" s="757"/>
      <c r="M32" s="756">
        <f t="shared" si="5"/>
        <v>5076.5155236672017</v>
      </c>
      <c r="N32" s="756">
        <f t="shared" si="6"/>
        <v>2538.2577618336009</v>
      </c>
      <c r="O32" s="756">
        <f t="shared" si="7"/>
        <v>5076.5155236672017</v>
      </c>
      <c r="P32" s="756">
        <f t="shared" si="8"/>
        <v>0</v>
      </c>
      <c r="Q32" s="759"/>
      <c r="R32" s="752"/>
    </row>
    <row r="33" spans="1:18" s="758" customFormat="1" ht="30">
      <c r="A33" s="397" t="str">
        <f>'Estimación por período'!A34</f>
        <v>9.2. Promoción de mecanismos que contribuyan a la mejora en la calidad de vida de los actores de la cadena cárnica bovina.</v>
      </c>
      <c r="B33" s="760">
        <f>'Estimación por período'!B34</f>
        <v>68589.967224513603</v>
      </c>
      <c r="C33" s="757">
        <v>0.75</v>
      </c>
      <c r="D33" s="757">
        <v>0.05</v>
      </c>
      <c r="E33" s="757">
        <v>0.2</v>
      </c>
      <c r="F33" s="756">
        <f t="shared" si="2"/>
        <v>51442.475418385206</v>
      </c>
      <c r="G33" s="756">
        <f t="shared" si="3"/>
        <v>3429.4983612256801</v>
      </c>
      <c r="H33" s="756">
        <f t="shared" si="4"/>
        <v>13717.993444902721</v>
      </c>
      <c r="I33" s="757">
        <v>0.4</v>
      </c>
      <c r="J33" s="757">
        <v>0.2</v>
      </c>
      <c r="K33" s="757">
        <v>0.4</v>
      </c>
      <c r="L33" s="757"/>
      <c r="M33" s="756">
        <f t="shared" si="5"/>
        <v>20576.990167354084</v>
      </c>
      <c r="N33" s="756">
        <f t="shared" si="6"/>
        <v>10288.495083677042</v>
      </c>
      <c r="O33" s="756">
        <f t="shared" si="7"/>
        <v>20576.990167354084</v>
      </c>
      <c r="P33" s="756">
        <f t="shared" si="8"/>
        <v>0</v>
      </c>
      <c r="Q33" s="759"/>
      <c r="R33" s="752"/>
    </row>
    <row r="34" spans="1:18" s="758" customFormat="1" ht="30">
      <c r="A34" s="397" t="str">
        <f>'Estimación por período'!A35</f>
        <v>9.3. Mejora de las capacidades básicas y técnicas de los ganaderos, procesadores y comercializadores de carne.</v>
      </c>
      <c r="B34" s="760">
        <f>'Estimación por período'!B35</f>
        <v>36240.126425000002</v>
      </c>
      <c r="C34" s="757">
        <v>0.6</v>
      </c>
      <c r="D34" s="757">
        <v>0.2</v>
      </c>
      <c r="E34" s="757">
        <v>0.2</v>
      </c>
      <c r="F34" s="756">
        <f t="shared" si="2"/>
        <v>21744.075854999999</v>
      </c>
      <c r="G34" s="756">
        <f t="shared" si="3"/>
        <v>7248.0252850000006</v>
      </c>
      <c r="H34" s="756">
        <f t="shared" si="4"/>
        <v>7248.0252850000006</v>
      </c>
      <c r="I34" s="757">
        <v>0.55000000000000004</v>
      </c>
      <c r="J34" s="757">
        <v>0.15</v>
      </c>
      <c r="K34" s="757">
        <v>0.3</v>
      </c>
      <c r="L34" s="757"/>
      <c r="M34" s="756">
        <f t="shared" si="5"/>
        <v>11959.24172025</v>
      </c>
      <c r="N34" s="756">
        <f t="shared" si="6"/>
        <v>3261.6113782499997</v>
      </c>
      <c r="O34" s="756">
        <f t="shared" si="7"/>
        <v>6523.2227564999994</v>
      </c>
      <c r="P34" s="756">
        <f t="shared" si="8"/>
        <v>0</v>
      </c>
      <c r="Q34" s="759"/>
      <c r="R34" s="752"/>
    </row>
    <row r="35" spans="1:18" ht="15.75">
      <c r="A35" s="396" t="str">
        <f>'Estimación por período'!A36</f>
        <v xml:space="preserve">10. Contribución al ordenamiento social de la propiedad rural. </v>
      </c>
      <c r="B35" s="750">
        <f>'Estimación por período'!B36</f>
        <v>17784.103702500001</v>
      </c>
      <c r="C35" s="751">
        <f>F35/B35</f>
        <v>0.87878005160603334</v>
      </c>
      <c r="D35" s="751">
        <f>G35/B35</f>
        <v>7.1219948393966573E-2</v>
      </c>
      <c r="E35" s="751">
        <f>H35/B35</f>
        <v>4.9999999999999996E-2</v>
      </c>
      <c r="F35" s="750">
        <f>F36+F37</f>
        <v>15628.315569449998</v>
      </c>
      <c r="G35" s="750">
        <f t="shared" ref="G35:H35" si="23">G36+G37</f>
        <v>1266.5829479249999</v>
      </c>
      <c r="H35" s="750">
        <f t="shared" si="23"/>
        <v>889.20518512499996</v>
      </c>
      <c r="I35" s="751">
        <f>M35/F35</f>
        <v>0.7</v>
      </c>
      <c r="J35" s="751">
        <f>N35/F35</f>
        <v>5.000000000000001E-2</v>
      </c>
      <c r="K35" s="751">
        <f>O35/F35</f>
        <v>0.20000000000000004</v>
      </c>
      <c r="L35" s="751">
        <f>P35/F35</f>
        <v>5.000000000000001E-2</v>
      </c>
      <c r="M35" s="750">
        <f>M36+M37</f>
        <v>10939.820898614998</v>
      </c>
      <c r="N35" s="750">
        <f t="shared" ref="N35:P35" si="24">N36+N37</f>
        <v>781.41577847250005</v>
      </c>
      <c r="O35" s="750">
        <f t="shared" si="24"/>
        <v>3125.6631138900002</v>
      </c>
      <c r="P35" s="750">
        <f t="shared" si="24"/>
        <v>781.41577847250005</v>
      </c>
      <c r="Q35" s="759"/>
      <c r="R35" s="752"/>
    </row>
    <row r="36" spans="1:18" s="758" customFormat="1">
      <c r="A36" s="397" t="str">
        <f>'Estimación por período'!A37</f>
        <v>10.1. Promoción del acceso y la seguridad jurídica en la tenencia de la tierra.</v>
      </c>
      <c r="B36" s="760">
        <f>'Estimación por período'!B37</f>
        <v>9434.4440699999996</v>
      </c>
      <c r="C36" s="757">
        <v>0.86</v>
      </c>
      <c r="D36" s="757">
        <v>0.09</v>
      </c>
      <c r="E36" s="757">
        <v>0.05</v>
      </c>
      <c r="F36" s="756">
        <f t="shared" si="2"/>
        <v>8113.6219001999998</v>
      </c>
      <c r="G36" s="756">
        <f t="shared" si="3"/>
        <v>849.09996629999989</v>
      </c>
      <c r="H36" s="756">
        <f t="shared" si="4"/>
        <v>471.72220349999998</v>
      </c>
      <c r="I36" s="757">
        <v>0.7</v>
      </c>
      <c r="J36" s="757">
        <v>0.05</v>
      </c>
      <c r="K36" s="757">
        <v>0.2</v>
      </c>
      <c r="L36" s="757">
        <v>0.05</v>
      </c>
      <c r="M36" s="756">
        <f t="shared" si="5"/>
        <v>5679.5353301399991</v>
      </c>
      <c r="N36" s="756">
        <f t="shared" si="6"/>
        <v>405.68109501000004</v>
      </c>
      <c r="O36" s="756">
        <f t="shared" si="7"/>
        <v>1622.7243800400001</v>
      </c>
      <c r="P36" s="756">
        <f t="shared" si="8"/>
        <v>405.68109501000004</v>
      </c>
      <c r="Q36" s="759"/>
      <c r="R36" s="752"/>
    </row>
    <row r="37" spans="1:18" s="758" customFormat="1">
      <c r="A37" s="397" t="str">
        <f>'Estimación por período'!A38</f>
        <v>10.2. Contribución al uso eficiente del suelo en predios ganaderos.</v>
      </c>
      <c r="B37" s="760">
        <f>'Estimación por período'!B38</f>
        <v>8349.6596324999991</v>
      </c>
      <c r="C37" s="757">
        <v>0.9</v>
      </c>
      <c r="D37" s="757">
        <v>0.05</v>
      </c>
      <c r="E37" s="757">
        <v>0.05</v>
      </c>
      <c r="F37" s="756">
        <f t="shared" si="2"/>
        <v>7514.6936692499994</v>
      </c>
      <c r="G37" s="756">
        <f t="shared" si="3"/>
        <v>417.48298162499998</v>
      </c>
      <c r="H37" s="756">
        <f t="shared" si="4"/>
        <v>417.48298162499998</v>
      </c>
      <c r="I37" s="757">
        <v>0.7</v>
      </c>
      <c r="J37" s="757">
        <v>0.05</v>
      </c>
      <c r="K37" s="757">
        <v>0.2</v>
      </c>
      <c r="L37" s="757">
        <v>0.05</v>
      </c>
      <c r="M37" s="756">
        <f t="shared" si="5"/>
        <v>5260.2855684749993</v>
      </c>
      <c r="N37" s="756">
        <f t="shared" si="6"/>
        <v>375.73468346250002</v>
      </c>
      <c r="O37" s="756">
        <f t="shared" si="7"/>
        <v>1502.9387338500001</v>
      </c>
      <c r="P37" s="756">
        <f t="shared" si="8"/>
        <v>375.73468346250002</v>
      </c>
      <c r="Q37" s="759"/>
      <c r="R37" s="752"/>
    </row>
    <row r="38" spans="1:18" ht="32.1" customHeight="1">
      <c r="A38" s="396" t="str">
        <f>'Estimación por período'!A39</f>
        <v xml:space="preserve">11. Fortalecimiento institucional para la calidad, inocuidad, sanidad y el desempeño ambiental, de la cadena cárnica bovina. </v>
      </c>
      <c r="B38" s="750">
        <f>'Estimación por período'!B39</f>
        <v>75636.959344166666</v>
      </c>
      <c r="C38" s="751">
        <f>F38/B38</f>
        <v>0.8890688152620444</v>
      </c>
      <c r="D38" s="751">
        <f>G38/B38</f>
        <v>3.5421811441643587E-2</v>
      </c>
      <c r="E38" s="751">
        <f>H38/B38</f>
        <v>7.550937329631216E-2</v>
      </c>
      <c r="F38" s="750">
        <f>SUM(F39:F43)</f>
        <v>67246.461834141679</v>
      </c>
      <c r="G38" s="750">
        <f t="shared" ref="G38:H38" si="25">SUM(G39:G43)</f>
        <v>2679.1981119083339</v>
      </c>
      <c r="H38" s="750">
        <f t="shared" si="25"/>
        <v>5711.2993981166674</v>
      </c>
      <c r="I38" s="751">
        <f>M38/F38</f>
        <v>0.57615524348666569</v>
      </c>
      <c r="J38" s="751">
        <f>N38/F38</f>
        <v>0.16363946695618428</v>
      </c>
      <c r="K38" s="751">
        <f>O38/F38</f>
        <v>0.26020528955714994</v>
      </c>
      <c r="L38" s="751">
        <f>P38/F38</f>
        <v>0</v>
      </c>
      <c r="M38" s="750">
        <f>SUM(M39:M43)</f>
        <v>38744.401591666669</v>
      </c>
      <c r="N38" s="750">
        <f t="shared" ref="N38:P38" si="26">SUM(N39:N43)</f>
        <v>11004.175169228334</v>
      </c>
      <c r="O38" s="750">
        <f t="shared" si="26"/>
        <v>17497.885073246667</v>
      </c>
      <c r="P38" s="750">
        <f t="shared" si="26"/>
        <v>0</v>
      </c>
      <c r="Q38" s="759"/>
      <c r="R38" s="752"/>
    </row>
    <row r="39" spans="1:18" s="758" customFormat="1" ht="30">
      <c r="A39" s="397" t="str">
        <f>'Estimación por período'!A40</f>
        <v xml:space="preserve">11.1. Fortalecimiento de las autoridades sanitarias (ICA, INVIMA y ETS) en la gestión relacionada con la cadena cárnica bovina. </v>
      </c>
      <c r="B39" s="760">
        <f>'Estimación por período'!B40</f>
        <v>12225.585988000001</v>
      </c>
      <c r="C39" s="757">
        <v>1</v>
      </c>
      <c r="D39" s="757"/>
      <c r="E39" s="757"/>
      <c r="F39" s="756">
        <f t="shared" si="2"/>
        <v>12225.585988000001</v>
      </c>
      <c r="G39" s="756">
        <f t="shared" si="3"/>
        <v>0</v>
      </c>
      <c r="H39" s="756">
        <f t="shared" si="4"/>
        <v>0</v>
      </c>
      <c r="I39" s="757">
        <v>0.6</v>
      </c>
      <c r="J39" s="757"/>
      <c r="K39" s="757">
        <v>0.4</v>
      </c>
      <c r="L39" s="757"/>
      <c r="M39" s="756">
        <f t="shared" si="5"/>
        <v>7335.3515928000006</v>
      </c>
      <c r="N39" s="756">
        <f t="shared" si="6"/>
        <v>0</v>
      </c>
      <c r="O39" s="756">
        <f t="shared" si="7"/>
        <v>4890.2343952000001</v>
      </c>
      <c r="P39" s="756">
        <f t="shared" si="8"/>
        <v>0</v>
      </c>
      <c r="Q39" s="759"/>
      <c r="R39" s="752"/>
    </row>
    <row r="40" spans="1:18" s="758" customFormat="1">
      <c r="A40" s="397" t="str">
        <f>'Estimación por período'!A41</f>
        <v>11.2. Revisión y actualización de la normatividad de la cadena cárnica bovina.</v>
      </c>
      <c r="B40" s="760">
        <f>'Estimación por período'!B41</f>
        <v>2769.347632</v>
      </c>
      <c r="C40" s="757">
        <v>0.8</v>
      </c>
      <c r="D40" s="757">
        <v>0.1</v>
      </c>
      <c r="E40" s="757">
        <v>0.1</v>
      </c>
      <c r="F40" s="756">
        <f t="shared" si="2"/>
        <v>2215.4781056000002</v>
      </c>
      <c r="G40" s="756">
        <f t="shared" si="3"/>
        <v>276.93476320000002</v>
      </c>
      <c r="H40" s="756">
        <f t="shared" si="4"/>
        <v>276.93476320000002</v>
      </c>
      <c r="I40" s="757">
        <v>0.5</v>
      </c>
      <c r="J40" s="757">
        <v>0.2</v>
      </c>
      <c r="K40" s="757">
        <v>0.3</v>
      </c>
      <c r="L40" s="757"/>
      <c r="M40" s="756">
        <f t="shared" si="5"/>
        <v>1107.7390528000001</v>
      </c>
      <c r="N40" s="756">
        <f t="shared" si="6"/>
        <v>443.09562112000003</v>
      </c>
      <c r="O40" s="756">
        <f t="shared" si="7"/>
        <v>664.64343168000005</v>
      </c>
      <c r="P40" s="756">
        <f t="shared" si="8"/>
        <v>0</v>
      </c>
      <c r="Q40" s="759"/>
      <c r="R40" s="752"/>
    </row>
    <row r="41" spans="1:18" s="758" customFormat="1" ht="30">
      <c r="A41" s="397" t="str">
        <f>'Estimación por período'!A42</f>
        <v>11.3. Fortalecimiento y consolidación del sistema de trazabilidad a lo largo de la cadena cárnica bovina.</v>
      </c>
      <c r="B41" s="760">
        <f>'Estimación por período'!B42</f>
        <v>32876.915330000003</v>
      </c>
      <c r="C41" s="757">
        <v>0.85</v>
      </c>
      <c r="D41" s="757">
        <v>0.05</v>
      </c>
      <c r="E41" s="757">
        <v>0.1</v>
      </c>
      <c r="F41" s="756">
        <f t="shared" si="2"/>
        <v>27945.378030500004</v>
      </c>
      <c r="G41" s="756">
        <f t="shared" si="3"/>
        <v>1643.8457665000003</v>
      </c>
      <c r="H41" s="756">
        <f t="shared" si="4"/>
        <v>3287.6915330000006</v>
      </c>
      <c r="I41" s="757">
        <v>0.6</v>
      </c>
      <c r="J41" s="757">
        <v>0.2</v>
      </c>
      <c r="K41" s="757">
        <v>0.2</v>
      </c>
      <c r="L41" s="757"/>
      <c r="M41" s="756">
        <f t="shared" si="5"/>
        <v>16767.226818300001</v>
      </c>
      <c r="N41" s="756">
        <f t="shared" si="6"/>
        <v>5589.0756061000011</v>
      </c>
      <c r="O41" s="756">
        <f t="shared" si="7"/>
        <v>5589.0756061000011</v>
      </c>
      <c r="P41" s="756">
        <f t="shared" si="8"/>
        <v>0</v>
      </c>
      <c r="Q41" s="759"/>
      <c r="R41" s="752"/>
    </row>
    <row r="42" spans="1:18" s="758" customFormat="1" ht="30">
      <c r="A42" s="397" t="str">
        <f>'Estimación por período'!A43</f>
        <v>11.4. Promoción de acciones que contribuyan a formalizar el beneficio bovino y el procesamiento de carne.</v>
      </c>
      <c r="B42" s="760">
        <f>'Estimación por período'!B43</f>
        <v>15168.351644166669</v>
      </c>
      <c r="C42" s="757">
        <v>0.85</v>
      </c>
      <c r="D42" s="757">
        <v>0.05</v>
      </c>
      <c r="E42" s="757">
        <v>0.1</v>
      </c>
      <c r="F42" s="756">
        <f t="shared" si="2"/>
        <v>12893.098897541668</v>
      </c>
      <c r="G42" s="756">
        <f t="shared" si="3"/>
        <v>758.41758220833344</v>
      </c>
      <c r="H42" s="756">
        <f t="shared" si="4"/>
        <v>1516.8351644166669</v>
      </c>
      <c r="I42" s="757">
        <v>0.4</v>
      </c>
      <c r="J42" s="757">
        <v>0.2</v>
      </c>
      <c r="K42" s="757">
        <v>0.4</v>
      </c>
      <c r="L42" s="757"/>
      <c r="M42" s="756">
        <f t="shared" si="5"/>
        <v>5157.239559016667</v>
      </c>
      <c r="N42" s="756">
        <f t="shared" si="6"/>
        <v>2578.6197795083335</v>
      </c>
      <c r="O42" s="756">
        <f t="shared" si="7"/>
        <v>5157.239559016667</v>
      </c>
      <c r="P42" s="756">
        <f t="shared" si="8"/>
        <v>0</v>
      </c>
      <c r="Q42" s="759"/>
      <c r="R42" s="752"/>
    </row>
    <row r="43" spans="1:18" s="758" customFormat="1">
      <c r="A43" s="397" t="str">
        <f>'Estimación por período'!A44</f>
        <v>11.5. Fortalecimiento institucional en la gestión ambiental de la cadena cárnica.</v>
      </c>
      <c r="B43" s="760">
        <f>'Estimación por período'!B44</f>
        <v>12596.758750000001</v>
      </c>
      <c r="C43" s="757">
        <v>0.95</v>
      </c>
      <c r="D43" s="757"/>
      <c r="E43" s="757">
        <v>0.05</v>
      </c>
      <c r="F43" s="756">
        <f t="shared" si="2"/>
        <v>11966.9208125</v>
      </c>
      <c r="G43" s="756">
        <f t="shared" si="3"/>
        <v>0</v>
      </c>
      <c r="H43" s="756">
        <f t="shared" si="4"/>
        <v>629.83793750000007</v>
      </c>
      <c r="I43" s="757">
        <v>0.7</v>
      </c>
      <c r="J43" s="757">
        <v>0.2</v>
      </c>
      <c r="K43" s="757">
        <v>0.1</v>
      </c>
      <c r="L43" s="757"/>
      <c r="M43" s="756">
        <f t="shared" si="5"/>
        <v>8376.8445687500007</v>
      </c>
      <c r="N43" s="756">
        <f t="shared" si="6"/>
        <v>2393.3841625</v>
      </c>
      <c r="O43" s="756">
        <f t="shared" si="7"/>
        <v>1196.69208125</v>
      </c>
      <c r="P43" s="756">
        <f t="shared" si="8"/>
        <v>0</v>
      </c>
      <c r="Q43" s="759"/>
      <c r="R43" s="752"/>
    </row>
    <row r="44" spans="1:18" ht="32.1" customHeight="1">
      <c r="A44" s="396" t="str">
        <f>'Estimación por período'!A45</f>
        <v>12. Fortalecimiento de los espacios de articulación y gestión de la cadena cárnica bovina.</v>
      </c>
      <c r="B44" s="750">
        <f>'Estimación por período'!B45</f>
        <v>26678.547606416669</v>
      </c>
      <c r="C44" s="751">
        <f>F44/B44</f>
        <v>0.68292518061844931</v>
      </c>
      <c r="D44" s="751">
        <f>G44/B44</f>
        <v>0.16774611556466296</v>
      </c>
      <c r="E44" s="751">
        <f>H44/B44</f>
        <v>0.14932870381688773</v>
      </c>
      <c r="F44" s="750">
        <f>SUM(F45:F50)</f>
        <v>18219.451942750002</v>
      </c>
      <c r="G44" s="750">
        <f t="shared" ref="G44:H44" si="27">SUM(G45:G50)</f>
        <v>4475.2227298833332</v>
      </c>
      <c r="H44" s="750">
        <f t="shared" si="27"/>
        <v>3983.8729337833338</v>
      </c>
      <c r="I44" s="751">
        <f>M44/F44</f>
        <v>0.72989313867021799</v>
      </c>
      <c r="J44" s="751">
        <f>N44/F44</f>
        <v>8.1283789179745727E-2</v>
      </c>
      <c r="K44" s="751">
        <f>O44/F44</f>
        <v>0.13894312199315839</v>
      </c>
      <c r="L44" s="751">
        <f>P44/F44</f>
        <v>4.9879950156877774E-2</v>
      </c>
      <c r="M44" s="750">
        <f>SUM(M45:M50)</f>
        <v>13298.252963344999</v>
      </c>
      <c r="N44" s="750">
        <f t="shared" ref="N44:P44" si="28">SUM(N45:N50)</f>
        <v>1480.9460906849999</v>
      </c>
      <c r="O44" s="750">
        <f t="shared" si="28"/>
        <v>2531.4675339300002</v>
      </c>
      <c r="P44" s="750">
        <f t="shared" si="28"/>
        <v>908.78535479000004</v>
      </c>
      <c r="Q44" s="759"/>
      <c r="R44" s="752"/>
    </row>
    <row r="45" spans="1:18" s="758" customFormat="1">
      <c r="A45" s="397" t="str">
        <f>'Estimación por período'!A46</f>
        <v>12.1. Fortalecimiento del Consejo Nacional de la Cadena Cárnica Bovina.</v>
      </c>
      <c r="B45" s="760">
        <f>'Estimación por período'!B46</f>
        <v>415.68383999999998</v>
      </c>
      <c r="C45" s="757">
        <v>0.5</v>
      </c>
      <c r="D45" s="757">
        <v>0.4</v>
      </c>
      <c r="E45" s="757">
        <v>0.1</v>
      </c>
      <c r="F45" s="756">
        <f t="shared" si="2"/>
        <v>207.84191999999999</v>
      </c>
      <c r="G45" s="756">
        <f t="shared" si="3"/>
        <v>166.27353600000001</v>
      </c>
      <c r="H45" s="756">
        <f t="shared" si="4"/>
        <v>41.568384000000002</v>
      </c>
      <c r="I45" s="757">
        <v>0.6</v>
      </c>
      <c r="J45" s="757">
        <v>0.1</v>
      </c>
      <c r="K45" s="757">
        <v>0.3</v>
      </c>
      <c r="L45" s="757"/>
      <c r="M45" s="756">
        <f t="shared" si="5"/>
        <v>124.70515199999998</v>
      </c>
      <c r="N45" s="756">
        <f t="shared" si="6"/>
        <v>20.784192000000001</v>
      </c>
      <c r="O45" s="756">
        <f t="shared" si="7"/>
        <v>62.352575999999992</v>
      </c>
      <c r="P45" s="756">
        <f t="shared" si="8"/>
        <v>0</v>
      </c>
      <c r="Q45" s="759"/>
      <c r="R45" s="752"/>
    </row>
    <row r="46" spans="1:18" s="758" customFormat="1" ht="30">
      <c r="A46" s="397" t="str">
        <f>'Estimación por período'!A47</f>
        <v>12.2. Concertación, diseño e implementación del modelo de I+D+i, específico para la cadena cárnica bovina.</v>
      </c>
      <c r="B46" s="760">
        <f>'Estimación por período'!B47</f>
        <v>939.24259099999995</v>
      </c>
      <c r="C46" s="757">
        <v>0.8</v>
      </c>
      <c r="D46" s="757">
        <v>0.1</v>
      </c>
      <c r="E46" s="757">
        <v>0.1</v>
      </c>
      <c r="F46" s="756">
        <f t="shared" si="2"/>
        <v>751.3940728</v>
      </c>
      <c r="G46" s="756">
        <f t="shared" si="3"/>
        <v>93.9242591</v>
      </c>
      <c r="H46" s="756">
        <f t="shared" si="4"/>
        <v>93.9242591</v>
      </c>
      <c r="I46" s="757">
        <v>0.8</v>
      </c>
      <c r="J46" s="757"/>
      <c r="K46" s="757">
        <v>0.2</v>
      </c>
      <c r="L46" s="757"/>
      <c r="M46" s="756">
        <f t="shared" si="5"/>
        <v>601.11525824</v>
      </c>
      <c r="N46" s="756">
        <f t="shared" si="6"/>
        <v>0</v>
      </c>
      <c r="O46" s="756">
        <f t="shared" si="7"/>
        <v>150.27881456</v>
      </c>
      <c r="P46" s="756">
        <f t="shared" si="8"/>
        <v>0</v>
      </c>
      <c r="Q46" s="759"/>
      <c r="R46" s="752"/>
    </row>
    <row r="47" spans="1:18" s="758" customFormat="1" ht="30">
      <c r="A47" s="397" t="str">
        <f>'Estimación por período'!A48</f>
        <v xml:space="preserve">12.3. Fortalecimiento del talento humano en I+D+i, y asistencia técnica y extensión agropecuaria e industrial, para la cadena cárnica bovina. </v>
      </c>
      <c r="B47" s="760">
        <f>'Estimación por período'!B48</f>
        <v>13620.604003416667</v>
      </c>
      <c r="C47" s="757">
        <v>0.6</v>
      </c>
      <c r="D47" s="757">
        <v>0.2</v>
      </c>
      <c r="E47" s="757">
        <v>0.2</v>
      </c>
      <c r="F47" s="756">
        <f t="shared" si="2"/>
        <v>8172.3624020500001</v>
      </c>
      <c r="G47" s="756">
        <f t="shared" si="3"/>
        <v>2724.1208006833335</v>
      </c>
      <c r="H47" s="756">
        <f t="shared" si="4"/>
        <v>2724.1208006833335</v>
      </c>
      <c r="I47" s="757">
        <v>0.7</v>
      </c>
      <c r="J47" s="757">
        <v>0.1</v>
      </c>
      <c r="K47" s="757">
        <v>0.2</v>
      </c>
      <c r="L47" s="757"/>
      <c r="M47" s="756">
        <f t="shared" si="5"/>
        <v>5720.6536814350002</v>
      </c>
      <c r="N47" s="756">
        <f t="shared" si="6"/>
        <v>817.23624020500006</v>
      </c>
      <c r="O47" s="756">
        <f t="shared" si="7"/>
        <v>1634.4724804100001</v>
      </c>
      <c r="P47" s="756">
        <f t="shared" si="8"/>
        <v>0</v>
      </c>
      <c r="Q47" s="759"/>
      <c r="R47" s="752"/>
    </row>
    <row r="48" spans="1:18" s="758" customFormat="1" ht="30">
      <c r="A48" s="397" t="str">
        <f>'Estimación por período'!A49</f>
        <v>12.4. Diseño y mejora de los instrumentos de financiamiento, comercialización, y empresarización para la cadena cárnica bovina.</v>
      </c>
      <c r="B48" s="760">
        <f>'Estimación por período'!B49</f>
        <v>8036.5707309999998</v>
      </c>
      <c r="C48" s="757">
        <v>0.8</v>
      </c>
      <c r="D48" s="757">
        <v>0.1</v>
      </c>
      <c r="E48" s="757">
        <v>0.1</v>
      </c>
      <c r="F48" s="756">
        <f t="shared" si="2"/>
        <v>6429.2565848000004</v>
      </c>
      <c r="G48" s="756">
        <f t="shared" si="3"/>
        <v>803.65707310000005</v>
      </c>
      <c r="H48" s="756">
        <f t="shared" si="4"/>
        <v>803.65707310000005</v>
      </c>
      <c r="I48" s="757">
        <v>0.7</v>
      </c>
      <c r="J48" s="757">
        <v>0.1</v>
      </c>
      <c r="K48" s="757">
        <v>0.1</v>
      </c>
      <c r="L48" s="757">
        <v>0.1</v>
      </c>
      <c r="M48" s="756">
        <f t="shared" si="5"/>
        <v>4500.4796093599998</v>
      </c>
      <c r="N48" s="756">
        <f t="shared" si="6"/>
        <v>642.92565848000004</v>
      </c>
      <c r="O48" s="756">
        <f t="shared" si="7"/>
        <v>642.92565848000004</v>
      </c>
      <c r="P48" s="756">
        <f t="shared" si="8"/>
        <v>642.92565848000004</v>
      </c>
      <c r="Q48" s="759"/>
      <c r="R48" s="752"/>
    </row>
    <row r="49" spans="1:18" s="758" customFormat="1">
      <c r="A49" s="397" t="str">
        <f>'Estimación por período'!A50</f>
        <v>12.5. Diseño y operación del observatorio de la cadena cárnica bovina.</v>
      </c>
      <c r="B49" s="760">
        <f>'Estimación por período'!B50</f>
        <v>3206.0241689999998</v>
      </c>
      <c r="C49" s="757">
        <v>0.7</v>
      </c>
      <c r="D49" s="757">
        <v>0.2</v>
      </c>
      <c r="E49" s="757">
        <v>0.1</v>
      </c>
      <c r="F49" s="756">
        <f t="shared" si="2"/>
        <v>2244.2169182999996</v>
      </c>
      <c r="G49" s="756">
        <f t="shared" si="3"/>
        <v>641.20483379999996</v>
      </c>
      <c r="H49" s="756">
        <f t="shared" si="4"/>
        <v>320.60241689999998</v>
      </c>
      <c r="I49" s="757">
        <v>0.9</v>
      </c>
      <c r="J49" s="757"/>
      <c r="K49" s="757"/>
      <c r="L49" s="757">
        <v>0.1</v>
      </c>
      <c r="M49" s="756">
        <f t="shared" si="5"/>
        <v>2019.7952264699998</v>
      </c>
      <c r="N49" s="756">
        <f t="shared" si="6"/>
        <v>0</v>
      </c>
      <c r="O49" s="756">
        <f t="shared" si="7"/>
        <v>0</v>
      </c>
      <c r="P49" s="756">
        <f t="shared" si="8"/>
        <v>224.42169182999999</v>
      </c>
      <c r="Q49" s="759"/>
      <c r="R49" s="752"/>
    </row>
    <row r="50" spans="1:18" s="758" customFormat="1" ht="30">
      <c r="A50" s="397" t="str">
        <f>'Estimación por período'!A51</f>
        <v xml:space="preserve">12.6. Adopción, promoción y monitoreo de la política pública para la cadena cárnica bovina. </v>
      </c>
      <c r="B50" s="760">
        <f>'Estimación por período'!B51</f>
        <v>460.42227200000002</v>
      </c>
      <c r="C50" s="757">
        <v>0.9</v>
      </c>
      <c r="D50" s="757">
        <v>0.1</v>
      </c>
      <c r="E50" s="757"/>
      <c r="F50" s="756">
        <f t="shared" si="2"/>
        <v>414.38004480000001</v>
      </c>
      <c r="G50" s="756">
        <f t="shared" si="3"/>
        <v>46.042227200000006</v>
      </c>
      <c r="H50" s="756">
        <f t="shared" si="4"/>
        <v>0</v>
      </c>
      <c r="I50" s="757">
        <v>0.8</v>
      </c>
      <c r="J50" s="757"/>
      <c r="K50" s="757">
        <v>0.1</v>
      </c>
      <c r="L50" s="757">
        <v>0.1</v>
      </c>
      <c r="M50" s="756">
        <f t="shared" si="5"/>
        <v>331.50403584000003</v>
      </c>
      <c r="N50" s="756">
        <f t="shared" si="6"/>
        <v>0</v>
      </c>
      <c r="O50" s="756">
        <f t="shared" si="7"/>
        <v>41.438004480000004</v>
      </c>
      <c r="P50" s="756">
        <f t="shared" si="8"/>
        <v>41.438004480000004</v>
      </c>
      <c r="Q50" s="759"/>
      <c r="R50" s="752"/>
    </row>
    <row r="51" spans="1:18" ht="15.75">
      <c r="A51" s="753" t="s">
        <v>120</v>
      </c>
      <c r="B51" s="754">
        <f>'Estimación por período'!B52</f>
        <v>3528425.8055626643</v>
      </c>
      <c r="C51" s="848">
        <f>F51/B51</f>
        <v>0.87373244453014676</v>
      </c>
      <c r="D51" s="848">
        <f>G51/B51</f>
        <v>3.6313180422288954E-2</v>
      </c>
      <c r="E51" s="848">
        <f>H51/B51</f>
        <v>8.9954375047564331E-2</v>
      </c>
      <c r="F51" s="754">
        <f>F7+F10+F12+F16+F19+F22+F25+F28+F31+F35+F38+F44</f>
        <v>3082900.1044375189</v>
      </c>
      <c r="G51" s="754">
        <f t="shared" ref="G51:H51" si="29">G7+G10+G12+G16+G19+G22+G25+G28+G31+G35+G38+G44</f>
        <v>128128.36288405728</v>
      </c>
      <c r="H51" s="754">
        <f t="shared" si="29"/>
        <v>317397.3382410882</v>
      </c>
      <c r="I51" s="383">
        <f>M51/F51</f>
        <v>0.63456678154599144</v>
      </c>
      <c r="J51" s="383">
        <f>N51/F51</f>
        <v>0.10973839552650455</v>
      </c>
      <c r="K51" s="383">
        <f>O51/F51</f>
        <v>0.24774893447355095</v>
      </c>
      <c r="L51" s="383">
        <f>P51/F51</f>
        <v>7.9458884539532638E-3</v>
      </c>
      <c r="M51" s="382">
        <f>M7+M10+M12+M16+M19+M22+M25+M28+M31+M35+M38+M44</f>
        <v>1956305.9971007172</v>
      </c>
      <c r="N51" s="382">
        <f t="shared" ref="N51:O51" si="30">N7+N10+N12+N16+N19+N22+N25+N28+N31+N35+N38+N44</f>
        <v>338312.51102946664</v>
      </c>
      <c r="O51" s="382">
        <f t="shared" si="30"/>
        <v>763785.21596279426</v>
      </c>
      <c r="P51" s="382">
        <f>P7+P10+P12+P16+P19+P22+P25+P28+P31+P35+P38+P44</f>
        <v>24496.380344541394</v>
      </c>
      <c r="Q51" s="759"/>
      <c r="R51" s="752"/>
    </row>
    <row r="55" spans="1:18">
      <c r="A55" s="755"/>
    </row>
  </sheetData>
  <sheetProtection password="E983"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4"/>
  <sheetViews>
    <sheetView showGridLines="0" zoomScale="70" zoomScaleNormal="70" workbookViewId="0">
      <selection activeCell="B9" sqref="B9"/>
    </sheetView>
  </sheetViews>
  <sheetFormatPr baseColWidth="10" defaultColWidth="9.875" defaultRowHeight="14.25"/>
  <cols>
    <col min="1" max="1" width="6.125" style="4" customWidth="1"/>
    <col min="2" max="2" width="61.875" style="4" customWidth="1"/>
    <col min="3" max="3" width="21.875" style="4" customWidth="1"/>
    <col min="4" max="4" width="18.125" style="4" customWidth="1"/>
    <col min="5" max="5" width="20.625" style="4" customWidth="1"/>
    <col min="6" max="7" width="19.625" style="4" bestFit="1" customWidth="1"/>
    <col min="8" max="8" width="20" style="4" bestFit="1" customWidth="1"/>
    <col min="9" max="9" width="19.625" style="4" bestFit="1" customWidth="1"/>
    <col min="10" max="10" width="18.375" style="4" bestFit="1" customWidth="1"/>
    <col min="11" max="11" width="20" style="4" bestFit="1" customWidth="1"/>
    <col min="12" max="12" width="18.375" style="4" bestFit="1" customWidth="1"/>
    <col min="13" max="13" width="20" style="4" bestFit="1" customWidth="1"/>
    <col min="14" max="14" width="18.375" style="4" bestFit="1" customWidth="1"/>
    <col min="15" max="15" width="20" style="4" bestFit="1" customWidth="1"/>
    <col min="16" max="16" width="18.375" style="4" bestFit="1" customWidth="1"/>
    <col min="17" max="17" width="20" style="4" bestFit="1" customWidth="1"/>
    <col min="18" max="18" width="18.375" style="4" bestFit="1" customWidth="1"/>
    <col min="19" max="19" width="20" style="4" bestFit="1" customWidth="1"/>
    <col min="20" max="20" width="16" style="4" bestFit="1" customWidth="1"/>
    <col min="21" max="21" width="19.625" style="4" bestFit="1" customWidth="1"/>
    <col min="22" max="22" width="13.875" style="4" bestFit="1" customWidth="1"/>
    <col min="23" max="23" width="20" style="4" bestFit="1" customWidth="1"/>
    <col min="24" max="24" width="18.375" style="4" bestFit="1" customWidth="1"/>
    <col min="25" max="25" width="21.25" style="4" bestFit="1" customWidth="1"/>
    <col min="26" max="26" width="17.5" style="4" bestFit="1" customWidth="1"/>
    <col min="27" max="27" width="15.625" style="4" bestFit="1" customWidth="1"/>
    <col min="28" max="28" width="16.375" style="4" customWidth="1"/>
    <col min="29" max="16384" width="9.875" style="4"/>
  </cols>
  <sheetData>
    <row r="2" spans="1:26" ht="15">
      <c r="B2" s="120" t="s">
        <v>601</v>
      </c>
    </row>
    <row r="3" spans="1:26" s="905" customFormat="1" ht="15">
      <c r="A3" s="904"/>
    </row>
    <row r="4" spans="1:26" s="455" customFormat="1" ht="21.6" customHeight="1">
      <c r="A4" s="906"/>
      <c r="B4" s="907" t="str">
        <f>Portafolio!C2</f>
        <v>1. Incremento del consumo de carne bovina y sus derivados, en el mercado nacional.</v>
      </c>
      <c r="C4" s="908"/>
      <c r="D4" s="909"/>
    </row>
    <row r="5" spans="1:26" s="455" customFormat="1" ht="26.1" customHeight="1"/>
    <row r="6" spans="1:26" s="455" customFormat="1" ht="15">
      <c r="E6" s="910">
        <v>1</v>
      </c>
      <c r="F6" s="910">
        <v>2</v>
      </c>
      <c r="G6" s="910">
        <v>3</v>
      </c>
      <c r="H6" s="910">
        <v>4</v>
      </c>
      <c r="I6" s="910">
        <v>5</v>
      </c>
      <c r="J6" s="910">
        <v>6</v>
      </c>
      <c r="K6" s="910">
        <v>7</v>
      </c>
      <c r="L6" s="910">
        <v>8</v>
      </c>
      <c r="M6" s="910">
        <v>9</v>
      </c>
      <c r="N6" s="910">
        <v>10</v>
      </c>
      <c r="O6" s="910">
        <v>11</v>
      </c>
      <c r="P6" s="910">
        <v>12</v>
      </c>
      <c r="Q6" s="910">
        <v>13</v>
      </c>
      <c r="R6" s="910">
        <v>14</v>
      </c>
      <c r="S6" s="910">
        <v>15</v>
      </c>
      <c r="T6" s="910">
        <v>16</v>
      </c>
      <c r="U6" s="910">
        <v>17</v>
      </c>
      <c r="V6" s="910">
        <v>18</v>
      </c>
      <c r="W6" s="910">
        <v>19</v>
      </c>
      <c r="X6" s="910">
        <v>20</v>
      </c>
      <c r="Y6" s="910" t="s">
        <v>73</v>
      </c>
    </row>
    <row r="7" spans="1:26" s="913" customFormat="1" ht="15">
      <c r="A7" s="455"/>
      <c r="B7" s="196" t="s">
        <v>68</v>
      </c>
      <c r="C7" s="167" t="s">
        <v>1041</v>
      </c>
      <c r="D7" s="166" t="s">
        <v>543</v>
      </c>
      <c r="E7" s="911">
        <f t="shared" ref="E7" si="0">SUM(E8:E9)</f>
        <v>0</v>
      </c>
      <c r="F7" s="911">
        <f>SUM(F8:F9)</f>
        <v>3011699839.3059998</v>
      </c>
      <c r="G7" s="911">
        <f t="shared" ref="G7:X7" si="1">SUM(G8:G9)</f>
        <v>3011699839.3059998</v>
      </c>
      <c r="H7" s="911">
        <f t="shared" si="1"/>
        <v>3011699839.3059998</v>
      </c>
      <c r="I7" s="911">
        <f t="shared" si="1"/>
        <v>3011699839.3059998</v>
      </c>
      <c r="J7" s="911">
        <f t="shared" si="1"/>
        <v>793877250</v>
      </c>
      <c r="K7" s="911">
        <f t="shared" si="1"/>
        <v>2217822589.3059998</v>
      </c>
      <c r="L7" s="911">
        <f t="shared" si="1"/>
        <v>793877250</v>
      </c>
      <c r="M7" s="911">
        <f t="shared" si="1"/>
        <v>2217822589.3059998</v>
      </c>
      <c r="N7" s="911">
        <f t="shared" si="1"/>
        <v>793877250</v>
      </c>
      <c r="O7" s="911">
        <f t="shared" si="1"/>
        <v>2217822589.3059998</v>
      </c>
      <c r="P7" s="911">
        <f t="shared" si="1"/>
        <v>793877250</v>
      </c>
      <c r="Q7" s="911">
        <f t="shared" si="1"/>
        <v>2217822589.3059998</v>
      </c>
      <c r="R7" s="911">
        <f t="shared" si="1"/>
        <v>793877250</v>
      </c>
      <c r="S7" s="911">
        <f t="shared" si="1"/>
        <v>2217822589.3059998</v>
      </c>
      <c r="T7" s="911">
        <f t="shared" si="1"/>
        <v>0</v>
      </c>
      <c r="U7" s="911">
        <f t="shared" si="1"/>
        <v>3011699839.3059998</v>
      </c>
      <c r="V7" s="911">
        <f t="shared" si="1"/>
        <v>0</v>
      </c>
      <c r="W7" s="911">
        <f t="shared" si="1"/>
        <v>2217822589.3059998</v>
      </c>
      <c r="X7" s="911">
        <f t="shared" si="1"/>
        <v>793877250</v>
      </c>
      <c r="Y7" s="911">
        <f>SUM(E7:X7)</f>
        <v>33128698232.365997</v>
      </c>
      <c r="Z7" s="912"/>
    </row>
    <row r="8" spans="1:26" s="771" customFormat="1" ht="53.45" customHeight="1">
      <c r="A8" s="914"/>
      <c r="B8" s="769" t="str">
        <f>Portafolio!D2</f>
        <v>1.1. Fortalecimiento de la educación del consumidor de carne bovina y sus derivados, a nivel nacional.</v>
      </c>
      <c r="C8" s="168" t="s">
        <v>616</v>
      </c>
      <c r="D8" s="168" t="s">
        <v>563</v>
      </c>
      <c r="E8" s="770"/>
      <c r="F8" s="761">
        <f>H33</f>
        <v>793877250</v>
      </c>
      <c r="G8" s="761">
        <f>F8</f>
        <v>793877250</v>
      </c>
      <c r="H8" s="761">
        <f>G8</f>
        <v>793877250</v>
      </c>
      <c r="I8" s="761">
        <f>H8</f>
        <v>793877250</v>
      </c>
      <c r="J8" s="761">
        <f>I8</f>
        <v>793877250</v>
      </c>
      <c r="K8" s="761" t="s">
        <v>573</v>
      </c>
      <c r="L8" s="761">
        <f>J8</f>
        <v>793877250</v>
      </c>
      <c r="M8" s="761" t="s">
        <v>573</v>
      </c>
      <c r="N8" s="761">
        <f>L8</f>
        <v>793877250</v>
      </c>
      <c r="O8" s="761" t="s">
        <v>573</v>
      </c>
      <c r="P8" s="761">
        <f>N8</f>
        <v>793877250</v>
      </c>
      <c r="Q8" s="761" t="s">
        <v>573</v>
      </c>
      <c r="R8" s="761">
        <f>P8</f>
        <v>793877250</v>
      </c>
      <c r="S8" s="761" t="s">
        <v>573</v>
      </c>
      <c r="T8" s="761" t="s">
        <v>573</v>
      </c>
      <c r="U8" s="761">
        <f>R8</f>
        <v>793877250</v>
      </c>
      <c r="V8" s="761" t="s">
        <v>573</v>
      </c>
      <c r="W8" s="761" t="s">
        <v>573</v>
      </c>
      <c r="X8" s="761">
        <f>U8</f>
        <v>793877250</v>
      </c>
      <c r="Y8" s="761">
        <f>SUM(E8:X8)</f>
        <v>8732649750</v>
      </c>
      <c r="Z8" s="912"/>
    </row>
    <row r="9" spans="1:26" s="771" customFormat="1" ht="42.95" customHeight="1">
      <c r="A9" s="914"/>
      <c r="B9" s="769" t="str">
        <f>Portafolio!D3</f>
        <v xml:space="preserve">1.2. Posicionamiento comercial de la carne bovina y sus derivados, en el mercado colombiano. </v>
      </c>
      <c r="C9" s="168" t="s">
        <v>616</v>
      </c>
      <c r="D9" s="168" t="s">
        <v>563</v>
      </c>
      <c r="E9" s="772"/>
      <c r="F9" s="761">
        <f>H61</f>
        <v>2217822589.3059998</v>
      </c>
      <c r="G9" s="761">
        <f>H61</f>
        <v>2217822589.3059998</v>
      </c>
      <c r="H9" s="761">
        <f>G9</f>
        <v>2217822589.3059998</v>
      </c>
      <c r="I9" s="761">
        <f>H9</f>
        <v>2217822589.3059998</v>
      </c>
      <c r="J9" s="761" t="s">
        <v>1042</v>
      </c>
      <c r="K9" s="761">
        <f>I9</f>
        <v>2217822589.3059998</v>
      </c>
      <c r="L9" s="761" t="s">
        <v>573</v>
      </c>
      <c r="M9" s="761">
        <f>K9</f>
        <v>2217822589.3059998</v>
      </c>
      <c r="N9" s="761" t="s">
        <v>573</v>
      </c>
      <c r="O9" s="761">
        <f>M9</f>
        <v>2217822589.3059998</v>
      </c>
      <c r="P9" s="761" t="s">
        <v>573</v>
      </c>
      <c r="Q9" s="761">
        <f>O9</f>
        <v>2217822589.3059998</v>
      </c>
      <c r="R9" s="761" t="s">
        <v>573</v>
      </c>
      <c r="S9" s="761">
        <f>Q9</f>
        <v>2217822589.3059998</v>
      </c>
      <c r="T9" s="761" t="s">
        <v>573</v>
      </c>
      <c r="U9" s="761">
        <f>S9</f>
        <v>2217822589.3059998</v>
      </c>
      <c r="V9" s="761" t="s">
        <v>573</v>
      </c>
      <c r="W9" s="761">
        <f>U9</f>
        <v>2217822589.3059998</v>
      </c>
      <c r="X9" s="761" t="s">
        <v>573</v>
      </c>
      <c r="Y9" s="761">
        <f>SUM(E9:X9)</f>
        <v>24396048482.365997</v>
      </c>
      <c r="Z9" s="912"/>
    </row>
    <row r="10" spans="1:26" s="913" customFormat="1" ht="24.6" customHeight="1">
      <c r="A10" s="455"/>
      <c r="B10" s="196" t="s">
        <v>73</v>
      </c>
      <c r="C10" s="196"/>
      <c r="D10" s="196"/>
      <c r="E10" s="915"/>
      <c r="F10" s="915">
        <f t="shared" ref="F10:Y10" si="2">SUM(F8:F9)</f>
        <v>3011699839.3059998</v>
      </c>
      <c r="G10" s="915">
        <f t="shared" si="2"/>
        <v>3011699839.3059998</v>
      </c>
      <c r="H10" s="915">
        <f t="shared" si="2"/>
        <v>3011699839.3059998</v>
      </c>
      <c r="I10" s="915">
        <f t="shared" si="2"/>
        <v>3011699839.3059998</v>
      </c>
      <c r="J10" s="915">
        <f t="shared" si="2"/>
        <v>793877250</v>
      </c>
      <c r="K10" s="915">
        <f t="shared" si="2"/>
        <v>2217822589.3059998</v>
      </c>
      <c r="L10" s="915">
        <f t="shared" si="2"/>
        <v>793877250</v>
      </c>
      <c r="M10" s="915">
        <f t="shared" si="2"/>
        <v>2217822589.3059998</v>
      </c>
      <c r="N10" s="915">
        <f t="shared" si="2"/>
        <v>793877250</v>
      </c>
      <c r="O10" s="915">
        <f t="shared" si="2"/>
        <v>2217822589.3059998</v>
      </c>
      <c r="P10" s="915">
        <f t="shared" si="2"/>
        <v>793877250</v>
      </c>
      <c r="Q10" s="915">
        <f t="shared" si="2"/>
        <v>2217822589.3059998</v>
      </c>
      <c r="R10" s="915">
        <f t="shared" si="2"/>
        <v>793877250</v>
      </c>
      <c r="S10" s="915">
        <f t="shared" si="2"/>
        <v>2217822589.3059998</v>
      </c>
      <c r="T10" s="915">
        <f t="shared" si="2"/>
        <v>0</v>
      </c>
      <c r="U10" s="915">
        <f t="shared" si="2"/>
        <v>3011699839.3059998</v>
      </c>
      <c r="V10" s="915" t="s">
        <v>573</v>
      </c>
      <c r="W10" s="915">
        <f t="shared" si="2"/>
        <v>2217822589.3059998</v>
      </c>
      <c r="X10" s="915">
        <f t="shared" si="2"/>
        <v>793877250</v>
      </c>
      <c r="Y10" s="915">
        <f t="shared" si="2"/>
        <v>33128698232.365997</v>
      </c>
      <c r="Z10" s="912"/>
    </row>
    <row r="11" spans="1:26" s="169" customFormat="1" ht="24.6" customHeight="1">
      <c r="A11" s="905"/>
      <c r="B11" s="916"/>
      <c r="C11" s="916"/>
      <c r="D11" s="916"/>
      <c r="E11" s="916"/>
      <c r="F11" s="917"/>
      <c r="G11" s="918"/>
      <c r="H11" s="917"/>
      <c r="I11" s="917"/>
      <c r="J11" s="917"/>
      <c r="K11" s="917"/>
      <c r="L11" s="917"/>
      <c r="M11" s="917"/>
      <c r="N11" s="917"/>
      <c r="O11" s="917"/>
      <c r="P11" s="917"/>
      <c r="Q11" s="917"/>
      <c r="R11" s="917"/>
      <c r="S11" s="917"/>
      <c r="T11" s="917"/>
      <c r="U11" s="917"/>
      <c r="V11" s="917"/>
      <c r="W11" s="917"/>
      <c r="X11" s="917"/>
      <c r="Y11" s="917"/>
      <c r="Z11" s="917"/>
    </row>
    <row r="12" spans="1:26" s="455" customFormat="1"/>
    <row r="13" spans="1:26" s="64" customFormat="1" ht="14.45" customHeight="1">
      <c r="B13" s="1076" t="str">
        <f>B8</f>
        <v>1.1. Fortalecimiento de la educación del consumidor de carne bovina y sus derivados, a nivel nacional.</v>
      </c>
      <c r="C13" s="1077"/>
      <c r="D13" s="1077"/>
      <c r="E13" s="1077"/>
      <c r="F13" s="1077"/>
      <c r="G13" s="1077"/>
      <c r="H13" s="1077"/>
      <c r="I13" s="390"/>
      <c r="X13" s="171"/>
    </row>
    <row r="14" spans="1:26" s="64" customFormat="1" ht="14.45" customHeight="1">
      <c r="B14" s="1078"/>
      <c r="C14" s="1078"/>
      <c r="D14" s="1078"/>
      <c r="E14" s="1078"/>
      <c r="F14" s="1078"/>
      <c r="G14" s="1078"/>
      <c r="H14" s="1078"/>
      <c r="I14" s="390"/>
      <c r="X14" s="171"/>
    </row>
    <row r="15" spans="1:26" ht="15">
      <c r="B15" s="172" t="s">
        <v>544</v>
      </c>
      <c r="C15" s="172" t="s">
        <v>300</v>
      </c>
      <c r="D15" s="172" t="s">
        <v>507</v>
      </c>
      <c r="E15" s="172" t="s">
        <v>190</v>
      </c>
      <c r="F15" s="173" t="s">
        <v>545</v>
      </c>
      <c r="G15" s="172" t="s">
        <v>546</v>
      </c>
      <c r="H15" s="172" t="s">
        <v>547</v>
      </c>
      <c r="X15" s="174"/>
    </row>
    <row r="16" spans="1:26">
      <c r="B16" s="45" t="s">
        <v>548</v>
      </c>
      <c r="C16" s="45">
        <v>6</v>
      </c>
      <c r="D16" s="45" t="s">
        <v>549</v>
      </c>
      <c r="E16" s="164">
        <f>'Categoria Costos '!C130</f>
        <v>1000000</v>
      </c>
      <c r="F16" s="45"/>
      <c r="G16" s="45"/>
      <c r="H16" s="609">
        <f>C16*E16</f>
        <v>6000000</v>
      </c>
      <c r="I16" s="163"/>
    </row>
    <row r="17" spans="2:10">
      <c r="B17" s="45" t="s">
        <v>550</v>
      </c>
      <c r="C17" s="45">
        <v>6</v>
      </c>
      <c r="D17" s="45" t="s">
        <v>549</v>
      </c>
      <c r="E17" s="164">
        <f>'Categoria Costos '!C137</f>
        <v>100000</v>
      </c>
      <c r="F17" s="45"/>
      <c r="G17" s="45"/>
      <c r="H17" s="609">
        <f t="shared" ref="H17:H31" si="3">C17*E17</f>
        <v>600000</v>
      </c>
      <c r="I17" s="163"/>
    </row>
    <row r="18" spans="2:10">
      <c r="B18" s="45" t="s">
        <v>565</v>
      </c>
      <c r="C18" s="45">
        <v>4</v>
      </c>
      <c r="D18" s="45" t="s">
        <v>549</v>
      </c>
      <c r="E18" s="164">
        <f>'Categoria Costos '!C131</f>
        <v>5000000</v>
      </c>
      <c r="F18" s="45"/>
      <c r="G18" s="45"/>
      <c r="H18" s="609">
        <f t="shared" si="3"/>
        <v>20000000</v>
      </c>
      <c r="I18" s="163"/>
    </row>
    <row r="19" spans="2:10">
      <c r="B19" s="45" t="s">
        <v>566</v>
      </c>
      <c r="C19" s="45">
        <v>12</v>
      </c>
      <c r="D19" s="45" t="s">
        <v>549</v>
      </c>
      <c r="E19" s="164">
        <f>'Categoria Costos '!C132</f>
        <v>5700000</v>
      </c>
      <c r="F19" s="45"/>
      <c r="G19" s="45"/>
      <c r="H19" s="609">
        <f t="shared" si="3"/>
        <v>68400000</v>
      </c>
      <c r="I19" s="163"/>
    </row>
    <row r="20" spans="2:10">
      <c r="B20" s="45" t="s">
        <v>567</v>
      </c>
      <c r="C20" s="45">
        <v>12</v>
      </c>
      <c r="D20" s="45" t="s">
        <v>549</v>
      </c>
      <c r="E20" s="164">
        <f>'Categoria Costos '!C138</f>
        <v>570000</v>
      </c>
      <c r="F20" s="45"/>
      <c r="G20" s="45"/>
      <c r="H20" s="609">
        <f t="shared" si="3"/>
        <v>6840000</v>
      </c>
      <c r="I20" s="163"/>
    </row>
    <row r="21" spans="2:10">
      <c r="B21" s="45" t="s">
        <v>570</v>
      </c>
      <c r="C21" s="45">
        <f>2*'Categoria Costos '!C84</f>
        <v>14</v>
      </c>
      <c r="D21" s="45" t="s">
        <v>549</v>
      </c>
      <c r="E21" s="187">
        <f>'Categoria Costos '!C136</f>
        <v>6000000</v>
      </c>
      <c r="F21" s="45"/>
      <c r="G21" s="45"/>
      <c r="H21" s="609">
        <f t="shared" si="3"/>
        <v>84000000</v>
      </c>
      <c r="I21" s="163"/>
    </row>
    <row r="22" spans="2:10">
      <c r="B22" s="45" t="s">
        <v>553</v>
      </c>
      <c r="C22" s="45">
        <v>2</v>
      </c>
      <c r="D22" s="45" t="s">
        <v>549</v>
      </c>
      <c r="E22" s="164">
        <f>'Categoria Costos '!C120</f>
        <v>2500000</v>
      </c>
      <c r="F22" s="45"/>
      <c r="G22" s="45"/>
      <c r="H22" s="609">
        <f t="shared" si="3"/>
        <v>5000000</v>
      </c>
      <c r="I22" s="586"/>
      <c r="J22" s="64"/>
    </row>
    <row r="23" spans="2:10">
      <c r="B23" s="45" t="s">
        <v>554</v>
      </c>
      <c r="C23" s="45">
        <v>2</v>
      </c>
      <c r="D23" s="45" t="s">
        <v>555</v>
      </c>
      <c r="E23" s="164">
        <f>'Categoria Costos '!G42</f>
        <v>2743387.5</v>
      </c>
      <c r="F23" s="45"/>
      <c r="G23" s="45"/>
      <c r="H23" s="609">
        <f t="shared" si="3"/>
        <v>5486775</v>
      </c>
      <c r="I23" s="586"/>
      <c r="J23" s="64"/>
    </row>
    <row r="24" spans="2:10">
      <c r="B24" s="45" t="s">
        <v>558</v>
      </c>
      <c r="C24" s="45">
        <f>'Categoria Costos '!C84*2</f>
        <v>14</v>
      </c>
      <c r="D24" s="45" t="s">
        <v>568</v>
      </c>
      <c r="E24" s="164">
        <f>'Categoria Costos '!D408</f>
        <v>9000000</v>
      </c>
      <c r="F24" s="45"/>
      <c r="G24" s="45"/>
      <c r="H24" s="609">
        <f t="shared" si="3"/>
        <v>126000000</v>
      </c>
      <c r="I24" s="587"/>
      <c r="J24" s="64"/>
    </row>
    <row r="25" spans="2:10">
      <c r="B25" s="45" t="s">
        <v>559</v>
      </c>
      <c r="C25" s="45">
        <f>2*'Categoria Costos '!C84</f>
        <v>14</v>
      </c>
      <c r="D25" s="45" t="s">
        <v>549</v>
      </c>
      <c r="E25" s="164">
        <f>'Categoria Costos '!D409</f>
        <v>2700000</v>
      </c>
      <c r="F25" s="45"/>
      <c r="G25" s="45"/>
      <c r="H25" s="609">
        <f t="shared" si="3"/>
        <v>37800000</v>
      </c>
      <c r="I25" s="586"/>
      <c r="J25" s="64"/>
    </row>
    <row r="26" spans="2:10">
      <c r="B26" s="45" t="s">
        <v>560</v>
      </c>
      <c r="C26" s="45">
        <f>2*'Categoria Costos '!C84</f>
        <v>14</v>
      </c>
      <c r="D26" s="45" t="s">
        <v>549</v>
      </c>
      <c r="E26" s="164">
        <f>'Categoria Costos '!D410</f>
        <v>1500000</v>
      </c>
      <c r="F26" s="45"/>
      <c r="G26" s="45"/>
      <c r="H26" s="609">
        <f t="shared" si="3"/>
        <v>21000000</v>
      </c>
      <c r="I26" s="586"/>
      <c r="J26" s="64"/>
    </row>
    <row r="27" spans="2:10">
      <c r="B27" s="45" t="s">
        <v>569</v>
      </c>
      <c r="C27" s="45">
        <f>2*'Categoria Costos '!C84</f>
        <v>14</v>
      </c>
      <c r="D27" s="45" t="s">
        <v>549</v>
      </c>
      <c r="E27" s="164">
        <f>'Categoria Costos '!D411</f>
        <v>450000</v>
      </c>
      <c r="F27" s="45"/>
      <c r="G27" s="45"/>
      <c r="H27" s="609">
        <f t="shared" si="3"/>
        <v>6300000</v>
      </c>
      <c r="I27" s="586"/>
      <c r="J27" s="64"/>
    </row>
    <row r="28" spans="2:10">
      <c r="B28" s="45" t="s">
        <v>561</v>
      </c>
      <c r="C28" s="45">
        <f>2*'Categoria Costos '!C84</f>
        <v>14</v>
      </c>
      <c r="D28" s="45" t="s">
        <v>549</v>
      </c>
      <c r="E28" s="164">
        <f>'Categoria Costos '!D412</f>
        <v>3000000</v>
      </c>
      <c r="F28" s="45"/>
      <c r="G28" s="45"/>
      <c r="H28" s="609">
        <f t="shared" si="3"/>
        <v>42000000</v>
      </c>
      <c r="I28" s="586"/>
      <c r="J28" s="64"/>
    </row>
    <row r="29" spans="2:10">
      <c r="B29" s="45" t="s">
        <v>562</v>
      </c>
      <c r="C29" s="45">
        <f>2*'Categoria Costos '!C84</f>
        <v>14</v>
      </c>
      <c r="D29" s="45" t="s">
        <v>549</v>
      </c>
      <c r="E29" s="164">
        <f>'Categoria Costos '!D413</f>
        <v>900000</v>
      </c>
      <c r="F29" s="45"/>
      <c r="G29" s="45"/>
      <c r="H29" s="609">
        <f t="shared" si="3"/>
        <v>12600000</v>
      </c>
      <c r="I29" s="586"/>
      <c r="J29" s="64"/>
    </row>
    <row r="30" spans="2:10">
      <c r="B30" s="45" t="s">
        <v>571</v>
      </c>
      <c r="C30" s="45">
        <v>5</v>
      </c>
      <c r="D30" s="45" t="s">
        <v>549</v>
      </c>
      <c r="E30" s="164">
        <f>'Categoria Costos '!D54</f>
        <v>5464476</v>
      </c>
      <c r="F30" s="45"/>
      <c r="G30" s="45">
        <v>12</v>
      </c>
      <c r="H30" s="609">
        <f>C30*E30*G30</f>
        <v>327868560</v>
      </c>
      <c r="I30" s="163"/>
    </row>
    <row r="31" spans="2:10">
      <c r="B31" s="45" t="s">
        <v>572</v>
      </c>
      <c r="C31" s="45">
        <v>10</v>
      </c>
      <c r="D31" s="45" t="s">
        <v>549</v>
      </c>
      <c r="E31" s="164">
        <f>'Categoria Costos '!D92+'Categoria Costos '!C89+'Categoria Costos '!G54</f>
        <v>2398191.5</v>
      </c>
      <c r="F31" s="45"/>
      <c r="G31" s="45"/>
      <c r="H31" s="609">
        <f t="shared" si="3"/>
        <v>23981915</v>
      </c>
      <c r="I31" s="163"/>
    </row>
    <row r="32" spans="2:10">
      <c r="B32" s="45" t="s">
        <v>588</v>
      </c>
      <c r="C32" s="45"/>
      <c r="D32" s="45"/>
      <c r="E32" s="45"/>
      <c r="F32" s="45"/>
      <c r="G32" s="45"/>
      <c r="H32" s="164" t="s">
        <v>573</v>
      </c>
      <c r="I32" s="586"/>
      <c r="J32" s="64"/>
    </row>
    <row r="33" spans="1:10" ht="15">
      <c r="B33" s="175" t="s">
        <v>73</v>
      </c>
      <c r="C33" s="176"/>
      <c r="D33" s="176"/>
      <c r="E33" s="176"/>
      <c r="F33" s="177"/>
      <c r="G33" s="177"/>
      <c r="H33" s="178">
        <f>SUM(H16:H32)</f>
        <v>793877250</v>
      </c>
      <c r="I33" s="586"/>
      <c r="J33" s="64"/>
    </row>
    <row r="34" spans="1:10" s="64" customFormat="1" ht="151.5" customHeight="1">
      <c r="B34" s="545" t="s">
        <v>1009</v>
      </c>
      <c r="C34" s="179"/>
      <c r="D34" s="179"/>
      <c r="E34" s="179"/>
      <c r="F34" s="179"/>
      <c r="G34" s="179"/>
      <c r="H34" s="179"/>
    </row>
    <row r="35" spans="1:10" ht="15">
      <c r="B35" s="180"/>
      <c r="C35" s="180"/>
      <c r="D35" s="180"/>
      <c r="E35" s="180"/>
      <c r="F35" s="180"/>
      <c r="G35" s="180"/>
      <c r="H35" s="180"/>
      <c r="I35" s="181"/>
    </row>
    <row r="36" spans="1:10" ht="15">
      <c r="B36" s="180"/>
      <c r="C36" s="180"/>
      <c r="D36" s="180"/>
      <c r="E36" s="180"/>
      <c r="F36" s="180"/>
      <c r="G36" s="180"/>
      <c r="H36" s="180"/>
      <c r="I36" s="181"/>
    </row>
    <row r="37" spans="1:10" s="64" customFormat="1" ht="14.45" customHeight="1">
      <c r="A37" s="182"/>
      <c r="B37" s="1076" t="str">
        <f>B9</f>
        <v xml:space="preserve">1.2. Posicionamiento comercial de la carne bovina y sus derivados, en el mercado colombiano. </v>
      </c>
      <c r="C37" s="1077"/>
      <c r="D37" s="1077"/>
      <c r="E37" s="1077"/>
      <c r="F37" s="1077"/>
      <c r="G37" s="1077"/>
      <c r="H37" s="1077"/>
    </row>
    <row r="38" spans="1:10" hidden="1">
      <c r="B38" s="180"/>
      <c r="C38" s="180"/>
      <c r="D38" s="180"/>
      <c r="E38" s="180"/>
      <c r="F38" s="180"/>
      <c r="G38" s="180"/>
      <c r="H38" s="180"/>
    </row>
    <row r="39" spans="1:10" ht="15">
      <c r="B39" s="172" t="s">
        <v>544</v>
      </c>
      <c r="C39" s="172" t="s">
        <v>300</v>
      </c>
      <c r="D39" s="172" t="s">
        <v>507</v>
      </c>
      <c r="E39" s="172" t="s">
        <v>190</v>
      </c>
      <c r="F39" s="172" t="s">
        <v>545</v>
      </c>
      <c r="G39" s="172" t="s">
        <v>546</v>
      </c>
      <c r="H39" s="172" t="s">
        <v>547</v>
      </c>
    </row>
    <row r="40" spans="1:10" s="64" customFormat="1">
      <c r="A40" s="183"/>
      <c r="B40" s="45" t="s">
        <v>548</v>
      </c>
      <c r="C40" s="45">
        <v>6</v>
      </c>
      <c r="D40" s="45" t="s">
        <v>549</v>
      </c>
      <c r="E40" s="164">
        <f>'Categoria Costos '!C130</f>
        <v>1000000</v>
      </c>
      <c r="F40" s="45"/>
      <c r="G40" s="45"/>
      <c r="H40" s="609">
        <f>C40*E40</f>
        <v>6000000</v>
      </c>
      <c r="I40" s="163"/>
    </row>
    <row r="41" spans="1:10" s="64" customFormat="1">
      <c r="B41" s="45" t="s">
        <v>550</v>
      </c>
      <c r="C41" s="45">
        <v>6</v>
      </c>
      <c r="D41" s="45" t="s">
        <v>549</v>
      </c>
      <c r="E41" s="164">
        <f>'Categoria Costos '!C137</f>
        <v>100000</v>
      </c>
      <c r="F41" s="45"/>
      <c r="G41" s="45"/>
      <c r="H41" s="609">
        <f t="shared" ref="H41:H45" si="4">C41*E41</f>
        <v>600000</v>
      </c>
      <c r="I41" s="163"/>
    </row>
    <row r="42" spans="1:10" s="64" customFormat="1">
      <c r="A42" s="183"/>
      <c r="B42" s="45" t="s">
        <v>565</v>
      </c>
      <c r="C42" s="122">
        <v>4</v>
      </c>
      <c r="D42" s="45" t="s">
        <v>549</v>
      </c>
      <c r="E42" s="164">
        <f>'Categoria Costos '!C131</f>
        <v>5000000</v>
      </c>
      <c r="F42" s="45"/>
      <c r="G42" s="45"/>
      <c r="H42" s="609">
        <f t="shared" si="4"/>
        <v>20000000</v>
      </c>
      <c r="I42" s="586"/>
    </row>
    <row r="43" spans="1:10" s="64" customFormat="1">
      <c r="A43" s="183"/>
      <c r="B43" s="45" t="s">
        <v>566</v>
      </c>
      <c r="C43" s="122">
        <v>14</v>
      </c>
      <c r="D43" s="45" t="s">
        <v>549</v>
      </c>
      <c r="E43" s="164">
        <f>'Categoria Costos '!C132</f>
        <v>5700000</v>
      </c>
      <c r="F43" s="45"/>
      <c r="G43" s="45"/>
      <c r="H43" s="609">
        <f t="shared" si="4"/>
        <v>79800000</v>
      </c>
      <c r="I43" s="587"/>
    </row>
    <row r="44" spans="1:10" s="64" customFormat="1">
      <c r="B44" s="45" t="s">
        <v>567</v>
      </c>
      <c r="C44" s="122">
        <v>14</v>
      </c>
      <c r="D44" s="45" t="s">
        <v>549</v>
      </c>
      <c r="E44" s="164">
        <f>'Categoria Costos '!C133</f>
        <v>570000</v>
      </c>
      <c r="F44" s="45"/>
      <c r="G44" s="45"/>
      <c r="H44" s="609">
        <f t="shared" si="4"/>
        <v>7980000</v>
      </c>
      <c r="I44" s="586"/>
    </row>
    <row r="45" spans="1:10">
      <c r="B45" s="45" t="s">
        <v>570</v>
      </c>
      <c r="C45" s="122">
        <f>2*'Categoria Costos '!C84</f>
        <v>14</v>
      </c>
      <c r="D45" s="45" t="s">
        <v>549</v>
      </c>
      <c r="E45" s="187">
        <f>'Categoria Costos '!C136</f>
        <v>6000000</v>
      </c>
      <c r="F45" s="45"/>
      <c r="G45" s="45"/>
      <c r="H45" s="609">
        <f t="shared" si="4"/>
        <v>84000000</v>
      </c>
      <c r="I45" s="163"/>
    </row>
    <row r="46" spans="1:10">
      <c r="B46" s="45" t="s">
        <v>574</v>
      </c>
      <c r="C46" s="45">
        <v>2</v>
      </c>
      <c r="D46" s="45" t="s">
        <v>575</v>
      </c>
      <c r="E46" s="187">
        <f>4000*'Categoria Costos '!C234</f>
        <v>14748720.000000002</v>
      </c>
      <c r="F46" s="188"/>
      <c r="G46" s="45"/>
      <c r="H46" s="190">
        <f>C46*E46</f>
        <v>29497440.000000004</v>
      </c>
      <c r="I46" s="163"/>
    </row>
    <row r="47" spans="1:10">
      <c r="B47" s="189" t="s">
        <v>576</v>
      </c>
      <c r="C47" s="45">
        <v>4</v>
      </c>
      <c r="D47" s="45" t="s">
        <v>549</v>
      </c>
      <c r="E47" s="187">
        <f>'Categoria Costos '!C249</f>
        <v>1800000</v>
      </c>
      <c r="F47" s="46"/>
      <c r="G47" s="45"/>
      <c r="H47" s="190">
        <f t="shared" ref="H47:H53" si="5">C47*E47</f>
        <v>7200000</v>
      </c>
      <c r="I47" s="163"/>
    </row>
    <row r="48" spans="1:10">
      <c r="B48" s="189" t="s">
        <v>577</v>
      </c>
      <c r="C48" s="45">
        <f>'Categoria Costos '!C84</f>
        <v>7</v>
      </c>
      <c r="D48" s="45" t="s">
        <v>549</v>
      </c>
      <c r="E48" s="187">
        <f>'Categoria Costos '!C250</f>
        <v>900000</v>
      </c>
      <c r="F48" s="46"/>
      <c r="G48" s="45"/>
      <c r="H48" s="190">
        <f t="shared" si="5"/>
        <v>6300000</v>
      </c>
      <c r="I48" s="163"/>
    </row>
    <row r="49" spans="2:10">
      <c r="B49" s="189" t="s">
        <v>286</v>
      </c>
      <c r="C49" s="45">
        <v>1</v>
      </c>
      <c r="D49" s="45" t="s">
        <v>549</v>
      </c>
      <c r="E49" s="187">
        <v>50000000</v>
      </c>
      <c r="F49" s="46"/>
      <c r="G49" s="45"/>
      <c r="H49" s="190">
        <f t="shared" si="5"/>
        <v>50000000</v>
      </c>
      <c r="I49" s="163"/>
    </row>
    <row r="50" spans="2:10">
      <c r="B50" s="189" t="s">
        <v>578</v>
      </c>
      <c r="C50" s="45">
        <v>1</v>
      </c>
      <c r="D50" s="45" t="s">
        <v>549</v>
      </c>
      <c r="E50" s="187">
        <f>'Categoria Costos '!C246</f>
        <v>360000000</v>
      </c>
      <c r="F50" s="46"/>
      <c r="G50" s="45"/>
      <c r="H50" s="190">
        <f t="shared" si="5"/>
        <v>360000000</v>
      </c>
      <c r="I50" s="163"/>
    </row>
    <row r="51" spans="2:10">
      <c r="B51" s="387" t="s">
        <v>583</v>
      </c>
      <c r="C51" s="45">
        <v>2</v>
      </c>
      <c r="D51" s="45" t="s">
        <v>549</v>
      </c>
      <c r="E51" s="187">
        <f>'Categoria Costos '!C352</f>
        <v>21000000</v>
      </c>
      <c r="F51" s="43"/>
      <c r="G51" s="45"/>
      <c r="H51" s="190">
        <f t="shared" si="5"/>
        <v>42000000</v>
      </c>
      <c r="I51" s="163"/>
    </row>
    <row r="52" spans="2:10">
      <c r="B52" s="387" t="s">
        <v>580</v>
      </c>
      <c r="C52" s="45">
        <f>'Categoria Costos '!C84</f>
        <v>7</v>
      </c>
      <c r="D52" s="45" t="s">
        <v>549</v>
      </c>
      <c r="E52" s="187">
        <f>'Categoria Costos '!C350</f>
        <v>75000000</v>
      </c>
      <c r="F52" s="43"/>
      <c r="G52" s="45"/>
      <c r="H52" s="190">
        <f t="shared" si="5"/>
        <v>525000000</v>
      </c>
      <c r="I52" s="163"/>
    </row>
    <row r="53" spans="2:10">
      <c r="B53" s="387" t="s">
        <v>581</v>
      </c>
      <c r="C53" s="45">
        <f>'Categoria Costos '!C84</f>
        <v>7</v>
      </c>
      <c r="D53" s="45" t="s">
        <v>549</v>
      </c>
      <c r="E53" s="187">
        <f>'Categoria Costos '!C351</f>
        <v>55000000</v>
      </c>
      <c r="F53" s="45"/>
      <c r="G53" s="45"/>
      <c r="H53" s="190">
        <f t="shared" si="5"/>
        <v>385000000</v>
      </c>
      <c r="I53" s="163"/>
    </row>
    <row r="54" spans="2:10">
      <c r="B54" s="189" t="s">
        <v>582</v>
      </c>
      <c r="C54" s="48">
        <f>'Categoria Costos '!C84</f>
        <v>7</v>
      </c>
      <c r="D54" s="48" t="s">
        <v>549</v>
      </c>
      <c r="E54" s="191">
        <f>'Categoria Costos '!C354</f>
        <v>15000000</v>
      </c>
      <c r="F54" s="48"/>
      <c r="G54" s="48"/>
      <c r="H54" s="190">
        <f>C54*E54</f>
        <v>105000000</v>
      </c>
      <c r="I54" s="163"/>
    </row>
    <row r="55" spans="2:10">
      <c r="B55" s="192" t="s">
        <v>584</v>
      </c>
      <c r="C55" s="192">
        <v>5</v>
      </c>
      <c r="D55" s="192" t="s">
        <v>549</v>
      </c>
      <c r="E55" s="193">
        <f>'Categoria Costos '!H480</f>
        <v>10266304.847999999</v>
      </c>
      <c r="F55" s="194"/>
      <c r="G55" s="192"/>
      <c r="H55" s="762">
        <f>C55*E55</f>
        <v>51331524.239999995</v>
      </c>
      <c r="I55" s="163"/>
    </row>
    <row r="56" spans="2:10">
      <c r="B56" s="192" t="s">
        <v>585</v>
      </c>
      <c r="C56" s="192">
        <v>3</v>
      </c>
      <c r="D56" s="192" t="s">
        <v>549</v>
      </c>
      <c r="E56" s="193">
        <f>'Categoria Costos '!H481</f>
        <v>18607396.150000002</v>
      </c>
      <c r="F56" s="194"/>
      <c r="G56" s="192"/>
      <c r="H56" s="762">
        <f t="shared" ref="H56:H57" si="6">C56*E56</f>
        <v>55822188.450000003</v>
      </c>
      <c r="I56" s="163"/>
    </row>
    <row r="57" spans="2:10">
      <c r="B57" s="192" t="s">
        <v>586</v>
      </c>
      <c r="C57" s="192">
        <v>2</v>
      </c>
      <c r="D57" s="192" t="s">
        <v>549</v>
      </c>
      <c r="E57" s="193">
        <f>'Categoria Costos '!H482</f>
        <v>25220480.808000002</v>
      </c>
      <c r="F57" s="194"/>
      <c r="G57" s="192"/>
      <c r="H57" s="762">
        <f t="shared" si="6"/>
        <v>50440961.616000004</v>
      </c>
      <c r="I57" s="163"/>
    </row>
    <row r="58" spans="2:10">
      <c r="B58" s="45" t="s">
        <v>571</v>
      </c>
      <c r="C58" s="45">
        <v>5</v>
      </c>
      <c r="D58" s="45" t="s">
        <v>549</v>
      </c>
      <c r="E58" s="164">
        <f>'Categoria Costos '!D54</f>
        <v>5464476</v>
      </c>
      <c r="F58" s="45"/>
      <c r="G58" s="45">
        <v>12</v>
      </c>
      <c r="H58" s="133">
        <f>C58*E58*G58</f>
        <v>327868560</v>
      </c>
      <c r="I58" s="163"/>
    </row>
    <row r="59" spans="2:10">
      <c r="B59" s="45" t="s">
        <v>572</v>
      </c>
      <c r="C59" s="45">
        <v>10</v>
      </c>
      <c r="D59" s="45" t="s">
        <v>549</v>
      </c>
      <c r="E59" s="164">
        <f>'Categoria Costos '!G54+'Categoria Costos '!C89+'Categoria Costos '!D92</f>
        <v>2398191.5</v>
      </c>
      <c r="F59" s="45"/>
      <c r="G59" s="45"/>
      <c r="H59" s="133">
        <f>C59*E59</f>
        <v>23981915</v>
      </c>
      <c r="I59" s="163"/>
    </row>
    <row r="60" spans="2:10">
      <c r="B60" s="45" t="s">
        <v>587</v>
      </c>
      <c r="C60" s="45"/>
      <c r="D60" s="45"/>
      <c r="E60" s="45"/>
      <c r="F60" s="45"/>
      <c r="G60" s="45"/>
      <c r="H60" s="122" t="s">
        <v>573</v>
      </c>
      <c r="I60" s="163"/>
    </row>
    <row r="61" spans="2:10" ht="15">
      <c r="B61" s="175" t="s">
        <v>552</v>
      </c>
      <c r="C61" s="176"/>
      <c r="D61" s="176"/>
      <c r="E61" s="177"/>
      <c r="F61" s="177"/>
      <c r="G61" s="176"/>
      <c r="H61" s="184">
        <f>SUM(H40:H60)</f>
        <v>2217822589.3059998</v>
      </c>
      <c r="I61" s="163"/>
    </row>
    <row r="62" spans="2:10" s="64" customFormat="1" ht="260.45" hidden="1" customHeight="1">
      <c r="B62" s="185" t="s">
        <v>1010</v>
      </c>
      <c r="C62" s="180"/>
      <c r="D62" s="180"/>
      <c r="E62" s="180"/>
      <c r="F62" s="180"/>
      <c r="G62" s="180"/>
      <c r="H62" s="180"/>
      <c r="J62" s="4"/>
    </row>
    <row r="63" spans="2:10" ht="150" customHeight="1">
      <c r="B63" s="186" t="s">
        <v>1009</v>
      </c>
      <c r="C63" s="64"/>
      <c r="D63" s="64"/>
      <c r="E63" s="64"/>
      <c r="F63" s="171"/>
      <c r="G63" s="171"/>
      <c r="H63" s="64"/>
    </row>
    <row r="64" spans="2:10">
      <c r="B64" s="64"/>
      <c r="C64" s="64"/>
      <c r="D64" s="64"/>
      <c r="E64" s="64"/>
      <c r="F64" s="64"/>
      <c r="G64" s="64"/>
    </row>
  </sheetData>
  <sheetProtection password="E983" sheet="1" objects="1" scenarios="1" selectLockedCells="1" selectUnlockedCells="1"/>
  <mergeCells count="2">
    <mergeCell ref="B13:H14"/>
    <mergeCell ref="B37:H3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d587b760-0377-415c-aadc-225b3ff81e47</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3FD094-A0E4-48CC-92F9-14DEAC510FB2}"/>
</file>

<file path=customXml/itemProps2.xml><?xml version="1.0" encoding="utf-8"?>
<ds:datastoreItem xmlns:ds="http://schemas.openxmlformats.org/officeDocument/2006/customXml" ds:itemID="{F553FFDF-3C33-44D9-8D0F-3403384A3F99}"/>
</file>

<file path=customXml/itemProps3.xml><?xml version="1.0" encoding="utf-8"?>
<ds:datastoreItem xmlns:ds="http://schemas.openxmlformats.org/officeDocument/2006/customXml" ds:itemID="{842B3C0F-ECF7-4493-811B-3242654192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Instructivo</vt:lpstr>
      <vt:lpstr>Directrices  Generales </vt:lpstr>
      <vt:lpstr>Portafolio</vt:lpstr>
      <vt:lpstr>Categoria Costos </vt:lpstr>
      <vt:lpstr>Glosario categoria de costos</vt:lpstr>
      <vt:lpstr>Estimación anualizada</vt:lpstr>
      <vt:lpstr>Estimación por período</vt:lpstr>
      <vt:lpstr>Fuentes</vt:lpstr>
      <vt:lpstr>P1</vt:lpstr>
      <vt:lpstr>P2</vt:lpstr>
      <vt:lpstr>P3</vt:lpstr>
      <vt:lpstr>P4</vt:lpstr>
      <vt:lpstr>P5</vt:lpstr>
      <vt:lpstr>P6</vt:lpstr>
      <vt:lpstr>P7</vt:lpstr>
      <vt:lpstr>P8</vt:lpstr>
      <vt:lpstr>P9</vt:lpstr>
      <vt:lpstr>P10</vt:lpstr>
      <vt:lpstr>P11</vt:lpstr>
      <vt:lpstr>P12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GERENCIA</dc:creator>
  <cp:lastModifiedBy>Gloria Cecilia Chaves Almanza</cp:lastModifiedBy>
  <cp:lastPrinted>2021-10-12T15:29:06Z</cp:lastPrinted>
  <dcterms:created xsi:type="dcterms:W3CDTF">2021-09-03T22:58:31Z</dcterms:created>
  <dcterms:modified xsi:type="dcterms:W3CDTF">2021-12-24T14:11:37Z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