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ra-my.sharepoint.com/personal/alexandra_sotelo_upra_gov_co/Documents/UnidadAgrícolaFamiliar/UAF_2021/AnexosMetodología/"/>
    </mc:Choice>
  </mc:AlternateContent>
  <xr:revisionPtr revIDLastSave="423" documentId="11_9248B46DC1CBB2E3ED7FF6F9903E8C1851038383" xr6:coauthVersionLast="47" xr6:coauthVersionMax="47" xr10:uidLastSave="{53224DA8-7F21-4B3A-AEF2-DBE8139C761D}"/>
  <bookViews>
    <workbookView xWindow="-108" yWindow="-108" windowWidth="23256" windowHeight="12576" firstSheet="3" xr2:uid="{00000000-000D-0000-FFFF-FFFF00000000}"/>
  </bookViews>
  <sheets>
    <sheet name="E-EC" sheetId="1" r:id="rId1"/>
    <sheet name="Cálculo" sheetId="4" r:id="rId2"/>
    <sheet name="Región-Dpto" sheetId="2" r:id="rId3"/>
    <sheet name="Valor_hora" sheetId="3" r:id="rId4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4" l="1"/>
  <c r="J15" i="4"/>
  <c r="N7" i="4"/>
  <c r="N8" i="4"/>
  <c r="N9" i="4"/>
  <c r="N10" i="4"/>
  <c r="N6" i="4"/>
  <c r="M7" i="4"/>
  <c r="M8" i="4"/>
  <c r="M9" i="4"/>
  <c r="M10" i="4"/>
  <c r="L7" i="4"/>
  <c r="L8" i="4"/>
  <c r="L9" i="4"/>
  <c r="L10" i="4"/>
  <c r="L6" i="4"/>
  <c r="G10" i="4"/>
  <c r="F10" i="4"/>
  <c r="E10" i="4"/>
  <c r="G9" i="4"/>
  <c r="F9" i="4"/>
  <c r="E9" i="4"/>
  <c r="G8" i="4"/>
  <c r="F8" i="4"/>
  <c r="E8" i="4"/>
  <c r="G7" i="4"/>
  <c r="F7" i="4"/>
  <c r="E7" i="4"/>
  <c r="G6" i="4"/>
  <c r="F6" i="4"/>
  <c r="E6" i="4"/>
  <c r="D9" i="3"/>
  <c r="F9" i="3"/>
  <c r="E9" i="3"/>
  <c r="C9" i="3"/>
  <c r="I9" i="4" l="1"/>
  <c r="I10" i="4"/>
  <c r="I7" i="4"/>
  <c r="I6" i="4"/>
  <c r="J6" i="4" s="1"/>
  <c r="T6" i="4" s="1"/>
  <c r="W6" i="4" s="1"/>
  <c r="B5" i="1" s="1"/>
  <c r="I8" i="4"/>
  <c r="S6" i="4" l="1"/>
  <c r="V6" i="4" s="1"/>
  <c r="J7" i="4"/>
  <c r="J8" i="4"/>
  <c r="J10" i="4"/>
  <c r="J9" i="4"/>
  <c r="K6" i="4"/>
  <c r="Q6" i="4" s="1"/>
  <c r="S8" i="4"/>
  <c r="V8" i="4" s="1"/>
  <c r="S9" i="4" l="1"/>
  <c r="V9" i="4" s="1"/>
  <c r="T9" i="4"/>
  <c r="W9" i="4" s="1"/>
  <c r="B8" i="1" s="1"/>
  <c r="S10" i="4"/>
  <c r="V10" i="4" s="1"/>
  <c r="T10" i="4"/>
  <c r="W10" i="4" s="1"/>
  <c r="B9" i="1" s="1"/>
  <c r="R8" i="4"/>
  <c r="U8" i="4" s="1"/>
  <c r="T8" i="4"/>
  <c r="W8" i="4" s="1"/>
  <c r="B7" i="1" s="1"/>
  <c r="S7" i="4"/>
  <c r="V7" i="4" s="1"/>
  <c r="T7" i="4"/>
  <c r="W7" i="4" s="1"/>
  <c r="B6" i="1" s="1"/>
  <c r="R10" i="4"/>
  <c r="U10" i="4" s="1"/>
  <c r="R7" i="4"/>
  <c r="U7" i="4" s="1"/>
  <c r="K7" i="4"/>
  <c r="Q7" i="4" s="1"/>
  <c r="K10" i="4"/>
  <c r="O10" i="4" s="1"/>
  <c r="K9" i="4"/>
  <c r="R9" i="4"/>
  <c r="U9" i="4" s="1"/>
  <c r="K8" i="4"/>
  <c r="R6" i="4"/>
  <c r="U6" i="4" s="1"/>
  <c r="O6" i="4"/>
  <c r="P6" i="4"/>
  <c r="Q10" i="4"/>
  <c r="P7" i="4"/>
  <c r="O7" i="4"/>
  <c r="P10" i="4" l="1"/>
  <c r="Q9" i="4"/>
  <c r="O9" i="4"/>
  <c r="P9" i="4"/>
  <c r="Q8" i="4"/>
  <c r="O8" i="4"/>
  <c r="P8" i="4"/>
</calcChain>
</file>

<file path=xl/sharedStrings.xml><?xml version="1.0" encoding="utf-8"?>
<sst xmlns="http://schemas.openxmlformats.org/spreadsheetml/2006/main" count="103" uniqueCount="65">
  <si>
    <t>Anexo 14. Estándar territorial por reconocimiento de economía del cuidado</t>
  </si>
  <si>
    <t>En la siguiente tabla se presenta el beneficio mensual equivalente asociado al reconocimiento de economía del cuidado expresado en SMMLV a nivel regional, cuyo valor debrá ser actualizado según la variación anual de SMMLV para el año base del caso.
Nota: El estándar nacional solo se debe aplicar si el departamento del municipio del caso no se encuentra en la hoja Región-Dpto del presente libro de excel.</t>
  </si>
  <si>
    <t xml:space="preserve">Valor beneficio mensual equivalente </t>
  </si>
  <si>
    <t>Región</t>
  </si>
  <si>
    <t>SMMLV</t>
  </si>
  <si>
    <t>Nacional</t>
  </si>
  <si>
    <t>Caribe</t>
  </si>
  <si>
    <t>Central</t>
  </si>
  <si>
    <t>Oriental</t>
  </si>
  <si>
    <t>Pacífica</t>
  </si>
  <si>
    <t>Cálculo de Estándar de Economía del Cuidado</t>
  </si>
  <si>
    <t>En la siguiente tabla se presenta el cálculo del estándar de Economía del Cuidado con base en información secundaria DANE.</t>
  </si>
  <si>
    <t>Tiempo promedio en Trabajo Domestico y de Cuidado No Remunerado - DANE</t>
  </si>
  <si>
    <t>Cálculo Estandar de Economía del Cuidado</t>
  </si>
  <si>
    <t>Total</t>
  </si>
  <si>
    <t>Hombre</t>
  </si>
  <si>
    <t>Mujer</t>
  </si>
  <si>
    <t>Mayor esfuerzo relativo de la mujer</t>
  </si>
  <si>
    <t>Valor hora COP</t>
  </si>
  <si>
    <t>Valor Economia del cuidado anual COP</t>
  </si>
  <si>
    <t>Valor Economia del cuidado mensual COP</t>
  </si>
  <si>
    <t>Valor Economia del cuidado mensual SMMLV</t>
  </si>
  <si>
    <t>Promedio diario (horas)</t>
  </si>
  <si>
    <t>Promedio semanal (Horas)</t>
  </si>
  <si>
    <t>Promedio mensual (Horas)</t>
  </si>
  <si>
    <t>Promedio anual (Horas)</t>
  </si>
  <si>
    <t>Fuente: 
DANE. (2017 b). Valoración económica del trabajo doméstico y del cuidado no remunerado . Bogotá, D.C: Dirección de Síntesis y Cuentas Nacionales - DANE.</t>
  </si>
  <si>
    <t>Cálculo semanas por mes</t>
  </si>
  <si>
    <t>Semanas al año general</t>
  </si>
  <si>
    <t>Meses en el año</t>
  </si>
  <si>
    <t>Semanas por mes promedio</t>
  </si>
  <si>
    <t>Región para E-EC aplicable a cada municipio</t>
  </si>
  <si>
    <r>
      <t xml:space="preserve">En la siguiente tabla se presenta la región aplicable a cada municipio según su departamento.
</t>
    </r>
    <r>
      <rPr>
        <b/>
        <sz val="11"/>
        <color theme="1"/>
        <rFont val="Arial"/>
        <family val="2"/>
      </rPr>
      <t xml:space="preserve">Nota: </t>
    </r>
    <r>
      <rPr>
        <sz val="11"/>
        <color theme="1"/>
        <rFont val="Arial"/>
        <family val="2"/>
      </rPr>
      <t>En el caso de los departamentos que no se encuentran agrupados en estas regiones se debe tomar como referencia el estándar nacional.</t>
    </r>
  </si>
  <si>
    <t>Departamento</t>
  </si>
  <si>
    <t>Agrupación regional (Región)</t>
  </si>
  <si>
    <t>Atlántico</t>
  </si>
  <si>
    <t>Bolívar</t>
  </si>
  <si>
    <t>Cesar</t>
  </si>
  <si>
    <t>Córdoba</t>
  </si>
  <si>
    <t>Sucre</t>
  </si>
  <si>
    <t>Magdalena</t>
  </si>
  <si>
    <t>La Guajira</t>
  </si>
  <si>
    <t>Norte de Santander</t>
  </si>
  <si>
    <t>Santander</t>
  </si>
  <si>
    <t>Boyacá</t>
  </si>
  <si>
    <t>Cundinamarca</t>
  </si>
  <si>
    <t>Meta</t>
  </si>
  <si>
    <t>Caldas</t>
  </si>
  <si>
    <t>Risaralda</t>
  </si>
  <si>
    <t>Quindío</t>
  </si>
  <si>
    <t>Tolima</t>
  </si>
  <si>
    <t>Huila</t>
  </si>
  <si>
    <t>Caquetá</t>
  </si>
  <si>
    <t>Antioquia</t>
  </si>
  <si>
    <t>Chocó</t>
  </si>
  <si>
    <t>Cauca</t>
  </si>
  <si>
    <t>Nariño</t>
  </si>
  <si>
    <t>Valle</t>
  </si>
  <si>
    <t>Valor hora aplicable según año base</t>
  </si>
  <si>
    <t>En la siguiente tabla se presenta el valor hora en moneda legal (pesos corrientes) asociado a las labores de TDNR según el año base del caso de acuerdo al incremento anual del salario mínimo de cada año.</t>
  </si>
  <si>
    <t>Año base</t>
  </si>
  <si>
    <t>SMMLV (COP)</t>
  </si>
  <si>
    <t>Incremento anual SMMLV</t>
  </si>
  <si>
    <t>Valor hora (COP)</t>
  </si>
  <si>
    <t>Fuente: 
DANE. (2017 b). Valoración económica del trabajo doméstico y del cuidado no remunerado . Bogotá, D.C: Dirección de Síntesis y Cuentas Nacionales - DANE.
Banco de la República de Colombia. (2020). Salarios. Obtenido de https://www.banrep.gov.co/es/estadisticas/salarios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</si>
</sst>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_-;_-@_-"/>
    <numFmt numFmtId="165" formatCode="_-* #,##0.00_-;\-* #,##0.00_-;_-* &quot;-&quot;??_-;_-@_-"/>
    <numFmt numFmtId="166" formatCode="0.0%"/>
    <numFmt numFmtId="167" formatCode="_-* #,##0.00_-;\-* #,##0.00_-;_-* &quot;-&quot;_-;_-@_-"/>
    <numFmt numFmtId="168" formatCode="_-* #,##0.000000000000000_-;\-* #,##0.0000000000000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A66AC"/>
        <bgColor rgb="FF95B3D7"/>
      </patternFill>
    </fill>
    <fill>
      <patternFill patternType="solid">
        <fgColor theme="4" tint="0.59999389629810485"/>
        <bgColor rgb="FF95B3D7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2" fillId="0" borderId="0" xfId="0" applyFont="1"/>
    <xf numFmtId="0" fontId="3" fillId="2" borderId="0" xfId="3" applyFont="1" applyFill="1" applyAlignment="1">
      <alignment vertical="center"/>
    </xf>
    <xf numFmtId="0" fontId="5" fillId="3" borderId="5" xfId="3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Fill="1"/>
    <xf numFmtId="0" fontId="4" fillId="0" borderId="0" xfId="0" applyFont="1"/>
    <xf numFmtId="164" fontId="2" fillId="0" borderId="0" xfId="1" applyFont="1"/>
    <xf numFmtId="165" fontId="4" fillId="0" borderId="0" xfId="0" applyNumberFormat="1" applyFont="1"/>
    <xf numFmtId="0" fontId="8" fillId="0" borderId="0" xfId="0" applyFont="1" applyAlignment="1">
      <alignment vertical="center" wrapText="1"/>
    </xf>
    <xf numFmtId="168" fontId="2" fillId="0" borderId="0" xfId="0" applyNumberFormat="1" applyFont="1"/>
    <xf numFmtId="2" fontId="2" fillId="0" borderId="5" xfId="0" applyNumberFormat="1" applyFont="1" applyBorder="1" applyAlignment="1">
      <alignment horizontal="center"/>
    </xf>
    <xf numFmtId="0" fontId="6" fillId="3" borderId="5" xfId="3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165" fontId="6" fillId="0" borderId="5" xfId="0" applyNumberFormat="1" applyFont="1" applyFill="1" applyBorder="1" applyAlignment="1">
      <alignment vertical="center"/>
    </xf>
    <xf numFmtId="165" fontId="9" fillId="0" borderId="5" xfId="0" applyNumberFormat="1" applyFont="1" applyBorder="1" applyAlignment="1">
      <alignment vertical="center"/>
    </xf>
    <xf numFmtId="164" fontId="9" fillId="0" borderId="5" xfId="1" applyFont="1" applyBorder="1" applyAlignment="1">
      <alignment vertical="center"/>
    </xf>
    <xf numFmtId="167" fontId="9" fillId="0" borderId="5" xfId="1" applyNumberFormat="1" applyFont="1" applyBorder="1" applyAlignment="1">
      <alignment vertical="center"/>
    </xf>
    <xf numFmtId="0" fontId="6" fillId="3" borderId="9" xfId="3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horizontal="center"/>
    </xf>
    <xf numFmtId="10" fontId="2" fillId="0" borderId="9" xfId="2" applyNumberFormat="1" applyFont="1" applyBorder="1" applyAlignment="1">
      <alignment horizontal="center"/>
    </xf>
    <xf numFmtId="164" fontId="2" fillId="0" borderId="9" xfId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10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2" borderId="1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center" vertical="center"/>
    </xf>
    <xf numFmtId="0" fontId="5" fillId="3" borderId="6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3" borderId="6" xfId="3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center" vertical="center"/>
    </xf>
    <xf numFmtId="0" fontId="6" fillId="3" borderId="8" xfId="3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4">
    <cellStyle name="Millares [0]" xfId="1" builtinId="6"/>
    <cellStyle name="Normal" xfId="0" builtinId="0"/>
    <cellStyle name="Normal 2" xfId="3" xr:uid="{DFF08B2A-F947-4554-85B2-00A0A5BC436D}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540904</xdr:colOff>
      <xdr:row>0</xdr:row>
      <xdr:rowOff>160020</xdr:rowOff>
    </xdr:from>
    <xdr:to>
      <xdr:col>10</xdr:col>
      <xdr:colOff>630555</xdr:colOff>
      <xdr:row>0</xdr:row>
      <xdr:rowOff>1339215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7D19E4-074B-469D-8661-27849D779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87624" y="160020"/>
          <a:ext cx="2101331" cy="1179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48870</xdr:colOff>
      <xdr:row>0</xdr:row>
      <xdr:rowOff>164374</xdr:rowOff>
    </xdr:from>
    <xdr:to>
      <xdr:col>22</xdr:col>
      <xdr:colOff>560886</xdr:colOff>
      <xdr:row>0</xdr:row>
      <xdr:rowOff>1421946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563CC9-C21E-4A8C-A8FC-1AD3E5BB5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92041" y="164374"/>
          <a:ext cx="2101331" cy="12575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114184</xdr:colOff>
      <xdr:row>0</xdr:row>
      <xdr:rowOff>175260</xdr:rowOff>
    </xdr:from>
    <xdr:to>
      <xdr:col>10</xdr:col>
      <xdr:colOff>630555</xdr:colOff>
      <xdr:row>0</xdr:row>
      <xdr:rowOff>1392555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A9E392-1096-4C09-A12F-E60DA5F60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54024" y="175260"/>
          <a:ext cx="2101331" cy="12172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114184</xdr:colOff>
      <xdr:row>0</xdr:row>
      <xdr:rowOff>175260</xdr:rowOff>
    </xdr:from>
    <xdr:to>
      <xdr:col>10</xdr:col>
      <xdr:colOff>630555</xdr:colOff>
      <xdr:row>0</xdr:row>
      <xdr:rowOff>1430655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E13FD3-CD98-4192-B69A-6217D490F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9464" y="175260"/>
          <a:ext cx="2101331" cy="1217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H8" sqref="H8"/>
    </sheetView>
  </sheetViews>
  <sheetFormatPr defaultColWidth="8.85546875" defaultRowHeight="14.45"/>
  <cols>
    <col min="1" max="1" width="14.7109375" customWidth="1"/>
    <col min="2" max="2" width="22.85546875" customWidth="1"/>
    <col min="3" max="11" width="14.7109375" customWidth="1"/>
  </cols>
  <sheetData>
    <row r="1" spans="1:11" ht="114.6" customHeight="1">
      <c r="A1" s="31" t="s">
        <v>0</v>
      </c>
      <c r="B1" s="32"/>
      <c r="C1" s="32"/>
      <c r="D1" s="32"/>
      <c r="E1" s="32"/>
      <c r="F1" s="32"/>
      <c r="G1" s="32"/>
      <c r="H1" s="32"/>
      <c r="I1" s="2"/>
      <c r="J1" s="2"/>
      <c r="K1" s="2"/>
    </row>
    <row r="2" spans="1:11" ht="70.900000000000006" customHeight="1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30" customHeight="1">
      <c r="A3" s="33" t="s">
        <v>2</v>
      </c>
      <c r="B3" s="34"/>
      <c r="C3" s="1"/>
      <c r="D3" s="1"/>
      <c r="E3" s="1"/>
    </row>
    <row r="4" spans="1:11">
      <c r="A4" s="3" t="s">
        <v>3</v>
      </c>
      <c r="B4" s="3" t="s">
        <v>4</v>
      </c>
      <c r="C4" s="1"/>
      <c r="D4" s="1"/>
      <c r="E4" s="1"/>
    </row>
    <row r="5" spans="1:11">
      <c r="A5" s="3" t="s">
        <v>5</v>
      </c>
      <c r="B5" s="12">
        <f>+Cálculo!W6</f>
        <v>0.53766081573009439</v>
      </c>
      <c r="C5" s="1"/>
      <c r="D5" s="1"/>
      <c r="E5" s="1"/>
    </row>
    <row r="6" spans="1:11">
      <c r="A6" s="3" t="s">
        <v>6</v>
      </c>
      <c r="B6" s="12">
        <f>+Cálculo!W7</f>
        <v>0.52404914950907944</v>
      </c>
      <c r="C6" s="1"/>
      <c r="D6" s="1"/>
      <c r="E6" s="1"/>
    </row>
    <row r="7" spans="1:11">
      <c r="A7" s="3" t="s">
        <v>7</v>
      </c>
      <c r="B7" s="12">
        <f>+Cálculo!W8</f>
        <v>0.59551039716940823</v>
      </c>
      <c r="C7" s="1"/>
      <c r="D7" s="1"/>
      <c r="E7" s="1"/>
    </row>
    <row r="8" spans="1:11">
      <c r="A8" s="3" t="s">
        <v>8</v>
      </c>
      <c r="B8" s="12">
        <f>+Cálculo!W9</f>
        <v>0.56488414817212451</v>
      </c>
      <c r="C8" s="1"/>
      <c r="D8" s="1"/>
      <c r="E8" s="1"/>
    </row>
    <row r="9" spans="1:11">
      <c r="A9" s="3" t="s">
        <v>9</v>
      </c>
      <c r="B9" s="12">
        <f>+Cálculo!W10</f>
        <v>0.45258790184875047</v>
      </c>
      <c r="C9" s="1"/>
      <c r="D9" s="1"/>
      <c r="E9" s="1"/>
    </row>
    <row r="10" spans="1:11">
      <c r="A10" s="1"/>
      <c r="B10" s="1"/>
      <c r="C10" s="1"/>
      <c r="D10" s="1"/>
      <c r="E10" s="1"/>
    </row>
    <row r="11" spans="1:11">
      <c r="A11" s="1"/>
      <c r="B11" s="1"/>
      <c r="C11" s="1"/>
      <c r="D11" s="1"/>
      <c r="E11" s="1"/>
    </row>
  </sheetData>
  <mergeCells count="3">
    <mergeCell ref="A2:K2"/>
    <mergeCell ref="A1:H1"/>
    <mergeCell ref="A3:B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246CC-92E9-45F9-8900-95A75212CB59}">
  <dimension ref="A1:Y18"/>
  <sheetViews>
    <sheetView topLeftCell="A2" zoomScale="70" zoomScaleNormal="70" workbookViewId="0">
      <selection activeCell="A2" sqref="A2"/>
    </sheetView>
  </sheetViews>
  <sheetFormatPr defaultColWidth="11.5703125" defaultRowHeight="13.9"/>
  <cols>
    <col min="1" max="1" width="20.42578125" style="1" customWidth="1"/>
    <col min="2" max="2" width="14.5703125" style="1" customWidth="1"/>
    <col min="3" max="3" width="17.7109375" style="1" customWidth="1"/>
    <col min="4" max="4" width="14.85546875" style="1" customWidth="1"/>
    <col min="5" max="6" width="11.5703125" style="1"/>
    <col min="7" max="7" width="16.28515625" style="1" customWidth="1"/>
    <col min="8" max="8" width="11.5703125" style="1"/>
    <col min="9" max="9" width="25.5703125" style="1" bestFit="1" customWidth="1"/>
    <col min="10" max="16" width="11.5703125" style="1"/>
    <col min="17" max="17" width="12.28515625" style="1" bestFit="1" customWidth="1"/>
    <col min="18" max="18" width="11.5703125" style="1"/>
    <col min="19" max="19" width="12.7109375" style="1" bestFit="1" customWidth="1"/>
    <col min="20" max="20" width="12.7109375" style="1" customWidth="1"/>
    <col min="21" max="24" width="11.5703125" style="1"/>
    <col min="25" max="25" width="20.85546875" style="1" bestFit="1" customWidth="1"/>
    <col min="26" max="16384" width="11.5703125" style="1"/>
  </cols>
  <sheetData>
    <row r="1" spans="1:25" ht="125.45" customHeight="1">
      <c r="A1" s="31" t="s">
        <v>10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5" ht="56.45" customHeight="1">
      <c r="A2" s="35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25" ht="33.6" customHeight="1">
      <c r="A3" s="37" t="s">
        <v>12</v>
      </c>
      <c r="B3" s="38"/>
      <c r="C3" s="38"/>
      <c r="D3" s="38"/>
      <c r="E3" s="38"/>
      <c r="F3" s="38"/>
      <c r="G3" s="39"/>
      <c r="I3" s="37" t="s">
        <v>13</v>
      </c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1:25" ht="40.15" customHeight="1">
      <c r="A4" s="4"/>
      <c r="B4" s="4" t="s">
        <v>14</v>
      </c>
      <c r="C4" s="4" t="s">
        <v>15</v>
      </c>
      <c r="D4" s="4" t="s">
        <v>16</v>
      </c>
      <c r="E4" s="4" t="s">
        <v>14</v>
      </c>
      <c r="F4" s="4" t="s">
        <v>15</v>
      </c>
      <c r="G4" s="4" t="s">
        <v>16</v>
      </c>
      <c r="I4" s="37" t="s">
        <v>17</v>
      </c>
      <c r="J4" s="38"/>
      <c r="K4" s="39"/>
      <c r="L4" s="37" t="s">
        <v>18</v>
      </c>
      <c r="M4" s="38"/>
      <c r="N4" s="39"/>
      <c r="O4" s="40" t="s">
        <v>19</v>
      </c>
      <c r="P4" s="41"/>
      <c r="Q4" s="42"/>
      <c r="R4" s="40" t="s">
        <v>20</v>
      </c>
      <c r="S4" s="41"/>
      <c r="T4" s="42"/>
      <c r="U4" s="40" t="s">
        <v>21</v>
      </c>
      <c r="V4" s="41"/>
      <c r="W4" s="42"/>
    </row>
    <row r="5" spans="1:25" ht="41.45">
      <c r="A5" s="4" t="s">
        <v>3</v>
      </c>
      <c r="B5" s="13" t="s">
        <v>22</v>
      </c>
      <c r="C5" s="13" t="s">
        <v>22</v>
      </c>
      <c r="D5" s="13" t="s">
        <v>22</v>
      </c>
      <c r="E5" s="13" t="s">
        <v>23</v>
      </c>
      <c r="F5" s="13" t="s">
        <v>23</v>
      </c>
      <c r="G5" s="13" t="s">
        <v>23</v>
      </c>
      <c r="I5" s="13" t="s">
        <v>23</v>
      </c>
      <c r="J5" s="13" t="s">
        <v>24</v>
      </c>
      <c r="K5" s="13" t="s">
        <v>25</v>
      </c>
      <c r="L5" s="4">
        <v>2019</v>
      </c>
      <c r="M5" s="4">
        <v>2020</v>
      </c>
      <c r="N5" s="4">
        <v>2021</v>
      </c>
      <c r="O5" s="4">
        <v>2019</v>
      </c>
      <c r="P5" s="4">
        <v>2020</v>
      </c>
      <c r="Q5" s="4">
        <v>2021</v>
      </c>
      <c r="R5" s="4">
        <v>2019</v>
      </c>
      <c r="S5" s="4">
        <v>2020</v>
      </c>
      <c r="T5" s="4">
        <v>2021</v>
      </c>
      <c r="U5" s="4">
        <v>2019</v>
      </c>
      <c r="V5" s="4">
        <v>2020</v>
      </c>
      <c r="W5" s="4">
        <v>2021</v>
      </c>
    </row>
    <row r="6" spans="1:25">
      <c r="A6" s="4" t="s">
        <v>5</v>
      </c>
      <c r="B6" s="14">
        <v>3.89</v>
      </c>
      <c r="C6" s="14">
        <v>2.02</v>
      </c>
      <c r="D6" s="14">
        <v>5.18</v>
      </c>
      <c r="E6" s="14">
        <f t="shared" ref="E6" si="0">+B6*7</f>
        <v>27.23</v>
      </c>
      <c r="F6" s="14">
        <f t="shared" ref="F6" si="1">+C6*7</f>
        <v>14.14</v>
      </c>
      <c r="G6" s="15">
        <f>+D6*7</f>
        <v>36.26</v>
      </c>
      <c r="H6" s="6"/>
      <c r="I6" s="17">
        <f>+G6-F6</f>
        <v>22.119999999999997</v>
      </c>
      <c r="J6" s="18">
        <f>+I6*$J$15</f>
        <v>95.85333333333331</v>
      </c>
      <c r="K6" s="18">
        <f t="shared" ref="K6:K10" si="2">+J6*12</f>
        <v>1150.2399999999998</v>
      </c>
      <c r="L6" s="19">
        <f>+Valor_hora!$D$9</f>
        <v>4645.0705200000002</v>
      </c>
      <c r="M6" s="19">
        <f>+Valor_hora!$E$9</f>
        <v>4923.7747512000005</v>
      </c>
      <c r="N6" s="19">
        <f>+Valor_hora!$F$9</f>
        <v>5096.1068674919998</v>
      </c>
      <c r="O6" s="19">
        <f>+K6*L6</f>
        <v>5342945.9149247995</v>
      </c>
      <c r="P6" s="19">
        <f>+K6*M6</f>
        <v>5663522.6698202873</v>
      </c>
      <c r="Q6" s="19">
        <f>+K6*N6</f>
        <v>5861745.9632639969</v>
      </c>
      <c r="R6" s="19">
        <f>+J6*L6</f>
        <v>445245.49291039992</v>
      </c>
      <c r="S6" s="19">
        <f>+J6*M6</f>
        <v>471960.22248502396</v>
      </c>
      <c r="T6" s="19">
        <f>+J6*N6</f>
        <v>488478.8302719997</v>
      </c>
      <c r="U6" s="20">
        <f>+R6/Valor_hora!$D$6</f>
        <v>0.537660778091958</v>
      </c>
      <c r="V6" s="20">
        <f>+S6/Valor_hora!$E$6</f>
        <v>0.53766075359166454</v>
      </c>
      <c r="W6" s="20">
        <f>+T6/Valor_hora!$F$6</f>
        <v>0.53766081573009439</v>
      </c>
      <c r="Y6" s="11"/>
    </row>
    <row r="7" spans="1:25">
      <c r="A7" s="4" t="s">
        <v>6</v>
      </c>
      <c r="B7" s="14">
        <v>3.76</v>
      </c>
      <c r="C7" s="14">
        <v>1.89</v>
      </c>
      <c r="D7" s="14">
        <v>4.97</v>
      </c>
      <c r="E7" s="14">
        <f t="shared" ref="E7:G10" si="3">+B7*7</f>
        <v>26.32</v>
      </c>
      <c r="F7" s="14">
        <f t="shared" si="3"/>
        <v>13.229999999999999</v>
      </c>
      <c r="G7" s="15">
        <f t="shared" si="3"/>
        <v>34.79</v>
      </c>
      <c r="H7" s="6"/>
      <c r="I7" s="17">
        <f>+G7-F7</f>
        <v>21.560000000000002</v>
      </c>
      <c r="J7" s="18">
        <f>+I7*$J$15</f>
        <v>93.426666666666677</v>
      </c>
      <c r="K7" s="18">
        <f t="shared" si="2"/>
        <v>1121.1200000000001</v>
      </c>
      <c r="L7" s="19">
        <f>+Valor_hora!$D$9</f>
        <v>4645.0705200000002</v>
      </c>
      <c r="M7" s="19">
        <f>+Valor_hora!$E$9</f>
        <v>4923.7747512000005</v>
      </c>
      <c r="N7" s="19">
        <f>+Valor_hora!$F$9</f>
        <v>5096.1068674919998</v>
      </c>
      <c r="O7" s="19">
        <f>+K7*L7</f>
        <v>5207681.4613824012</v>
      </c>
      <c r="P7" s="19">
        <f>+K7*M7</f>
        <v>5520142.3490653448</v>
      </c>
      <c r="Q7" s="19">
        <f>+K7*N7</f>
        <v>5713347.3312826315</v>
      </c>
      <c r="R7" s="19">
        <f>+J7*L7</f>
        <v>433973.45511520008</v>
      </c>
      <c r="S7" s="19">
        <f>+J7*M7</f>
        <v>460011.86242211208</v>
      </c>
      <c r="T7" s="19">
        <f t="shared" ref="T7:T9" si="4">+J7*N7</f>
        <v>476112.27760688594</v>
      </c>
      <c r="U7" s="20">
        <f>+R7/Valor_hora!$D$6</f>
        <v>0.52404911282380739</v>
      </c>
      <c r="V7" s="20">
        <f>+S7/Valor_hora!$E$6</f>
        <v>0.52404908894377444</v>
      </c>
      <c r="W7" s="20">
        <f>+T7/Valor_hora!$F$6</f>
        <v>0.52404914950907944</v>
      </c>
    </row>
    <row r="8" spans="1:25">
      <c r="A8" s="4" t="s">
        <v>7</v>
      </c>
      <c r="B8" s="14">
        <v>4.34</v>
      </c>
      <c r="C8" s="16">
        <v>2.2000000000000002</v>
      </c>
      <c r="D8" s="14">
        <v>5.7</v>
      </c>
      <c r="E8" s="14">
        <f t="shared" si="3"/>
        <v>30.38</v>
      </c>
      <c r="F8" s="14">
        <f t="shared" si="3"/>
        <v>15.400000000000002</v>
      </c>
      <c r="G8" s="15">
        <f t="shared" si="3"/>
        <v>39.9</v>
      </c>
      <c r="H8" s="6"/>
      <c r="I8" s="17">
        <f>+G8-F8</f>
        <v>24.499999999999996</v>
      </c>
      <c r="J8" s="18">
        <f>+I8*$J$15</f>
        <v>106.16666666666664</v>
      </c>
      <c r="K8" s="18">
        <f t="shared" si="2"/>
        <v>1273.9999999999998</v>
      </c>
      <c r="L8" s="19">
        <f>+Valor_hora!$D$9</f>
        <v>4645.0705200000002</v>
      </c>
      <c r="M8" s="19">
        <f>+Valor_hora!$E$9</f>
        <v>4923.7747512000005</v>
      </c>
      <c r="N8" s="19">
        <f>+Valor_hora!$F$9</f>
        <v>5096.1068674919998</v>
      </c>
      <c r="O8" s="19">
        <f>+K8*L8</f>
        <v>5917819.8424799992</v>
      </c>
      <c r="P8" s="19">
        <f>+K8*M8</f>
        <v>6272889.0330287991</v>
      </c>
      <c r="Q8" s="19">
        <f t="shared" ref="Q8:Q10" si="5">+K8*N8</f>
        <v>6492440.1491848063</v>
      </c>
      <c r="R8" s="19">
        <f>+J8*L8</f>
        <v>493151.65353999991</v>
      </c>
      <c r="S8" s="19">
        <f>+J8*M8</f>
        <v>522740.75275239995</v>
      </c>
      <c r="T8" s="19">
        <f t="shared" si="4"/>
        <v>541036.67909873382</v>
      </c>
      <c r="U8" s="20">
        <f>+R8/Valor_hora!$D$6</f>
        <v>0.59551035548159914</v>
      </c>
      <c r="V8" s="20">
        <f>+S8/Valor_hora!$E$6</f>
        <v>0.59551032834519813</v>
      </c>
      <c r="W8" s="20">
        <f>+T8/Valor_hora!$F$6</f>
        <v>0.59551039716940823</v>
      </c>
    </row>
    <row r="9" spans="1:25">
      <c r="A9" s="4" t="s">
        <v>8</v>
      </c>
      <c r="B9" s="14">
        <v>3.95</v>
      </c>
      <c r="C9" s="14">
        <v>2.04</v>
      </c>
      <c r="D9" s="14">
        <v>5.36</v>
      </c>
      <c r="E9" s="14">
        <f t="shared" si="3"/>
        <v>27.650000000000002</v>
      </c>
      <c r="F9" s="14">
        <f t="shared" si="3"/>
        <v>14.280000000000001</v>
      </c>
      <c r="G9" s="15">
        <f t="shared" si="3"/>
        <v>37.520000000000003</v>
      </c>
      <c r="H9" s="6"/>
      <c r="I9" s="17">
        <f>+G9-F9</f>
        <v>23.240000000000002</v>
      </c>
      <c r="J9" s="18">
        <f>+I9*$J$15</f>
        <v>100.70666666666666</v>
      </c>
      <c r="K9" s="18">
        <f t="shared" si="2"/>
        <v>1208.48</v>
      </c>
      <c r="L9" s="19">
        <f>+Valor_hora!$D$9</f>
        <v>4645.0705200000002</v>
      </c>
      <c r="M9" s="19">
        <f>+Valor_hora!$E$9</f>
        <v>4923.7747512000005</v>
      </c>
      <c r="N9" s="19">
        <f>+Valor_hora!$F$9</f>
        <v>5096.1068674919998</v>
      </c>
      <c r="O9" s="19">
        <f>+K9*L9</f>
        <v>5613474.8220096007</v>
      </c>
      <c r="P9" s="19">
        <f>+K9*M9</f>
        <v>5950283.3113301769</v>
      </c>
      <c r="Q9" s="19">
        <f t="shared" si="5"/>
        <v>6158543.2272267323</v>
      </c>
      <c r="R9" s="19">
        <f>+J9*L9</f>
        <v>467789.5685008</v>
      </c>
      <c r="S9" s="19">
        <f>+J9*M9</f>
        <v>495856.94261084805</v>
      </c>
      <c r="T9" s="19">
        <f t="shared" si="4"/>
        <v>513211.93560222763</v>
      </c>
      <c r="U9" s="20">
        <f>+R9/Valor_hora!$D$6</f>
        <v>0.56488410862825977</v>
      </c>
      <c r="V9" s="20">
        <f>+S9/Valor_hora!$E$6</f>
        <v>0.56488408288744518</v>
      </c>
      <c r="W9" s="20">
        <f>+T9/Valor_hora!$F$6</f>
        <v>0.56488414817212451</v>
      </c>
    </row>
    <row r="10" spans="1:25">
      <c r="A10" s="4" t="s">
        <v>9</v>
      </c>
      <c r="B10" s="14">
        <v>3.45</v>
      </c>
      <c r="C10" s="14">
        <v>1.95</v>
      </c>
      <c r="D10" s="14">
        <v>4.6100000000000003</v>
      </c>
      <c r="E10" s="14">
        <f t="shared" si="3"/>
        <v>24.150000000000002</v>
      </c>
      <c r="F10" s="14">
        <f t="shared" si="3"/>
        <v>13.65</v>
      </c>
      <c r="G10" s="15">
        <f t="shared" si="3"/>
        <v>32.270000000000003</v>
      </c>
      <c r="H10" s="6"/>
      <c r="I10" s="17">
        <f>+G10-F10</f>
        <v>18.620000000000005</v>
      </c>
      <c r="J10" s="18">
        <f>+I10*$J$15</f>
        <v>80.686666666666682</v>
      </c>
      <c r="K10" s="18">
        <f t="shared" si="2"/>
        <v>968.24000000000024</v>
      </c>
      <c r="L10" s="19">
        <f>+Valor_hora!$D$9</f>
        <v>4645.0705200000002</v>
      </c>
      <c r="M10" s="19">
        <f>+Valor_hora!$E$9</f>
        <v>4923.7747512000005</v>
      </c>
      <c r="N10" s="19">
        <f>+Valor_hora!$F$9</f>
        <v>5096.1068674919998</v>
      </c>
      <c r="O10" s="19">
        <f>+K10*L10</f>
        <v>4497543.0802848013</v>
      </c>
      <c r="P10" s="19">
        <f>+K10*M10</f>
        <v>4767395.6651018895</v>
      </c>
      <c r="Q10" s="19">
        <f t="shared" si="5"/>
        <v>4934254.5133804549</v>
      </c>
      <c r="R10" s="19">
        <f>+J10*L10</f>
        <v>374795.25669040007</v>
      </c>
      <c r="S10" s="19">
        <f>+J10*M10</f>
        <v>397282.97209182411</v>
      </c>
      <c r="T10" s="19">
        <f>+J10*N10</f>
        <v>411187.87611503789</v>
      </c>
      <c r="U10" s="20">
        <f>+R10/Valor_hora!$D$6</f>
        <v>0.45258787016601548</v>
      </c>
      <c r="V10" s="20">
        <f>+S10/Valor_hora!$E$6</f>
        <v>0.45258784954235076</v>
      </c>
      <c r="W10" s="20">
        <f>+T10/Valor_hora!$F$6</f>
        <v>0.45258790184875047</v>
      </c>
    </row>
    <row r="11" spans="1:25" ht="14.45" customHeight="1">
      <c r="A11" s="43" t="s">
        <v>26</v>
      </c>
      <c r="B11" s="43"/>
      <c r="C11" s="43"/>
      <c r="D11" s="43"/>
      <c r="E11" s="43"/>
      <c r="F11" s="43"/>
      <c r="G11" s="43"/>
    </row>
    <row r="12" spans="1:25">
      <c r="A12" s="44"/>
      <c r="B12" s="44"/>
      <c r="C12" s="44"/>
      <c r="D12" s="44"/>
      <c r="E12" s="44"/>
      <c r="F12" s="44"/>
      <c r="G12" s="44"/>
      <c r="I12" s="7" t="s">
        <v>27</v>
      </c>
    </row>
    <row r="13" spans="1:25">
      <c r="I13" s="1" t="s">
        <v>28</v>
      </c>
      <c r="J13" s="8">
        <v>52</v>
      </c>
    </row>
    <row r="14" spans="1:25">
      <c r="I14" s="1" t="s">
        <v>29</v>
      </c>
      <c r="J14" s="8">
        <v>12</v>
      </c>
    </row>
    <row r="15" spans="1:25">
      <c r="I15" s="7" t="s">
        <v>30</v>
      </c>
      <c r="J15" s="9">
        <f>+J13/J14</f>
        <v>4.333333333333333</v>
      </c>
    </row>
    <row r="18" spans="8:10" ht="36.6" customHeight="1">
      <c r="H18" s="10"/>
      <c r="I18" s="10"/>
      <c r="J18" s="10"/>
    </row>
  </sheetData>
  <mergeCells count="10">
    <mergeCell ref="A1:W1"/>
    <mergeCell ref="A2:W2"/>
    <mergeCell ref="A3:G3"/>
    <mergeCell ref="O4:Q4"/>
    <mergeCell ref="A11:G12"/>
    <mergeCell ref="L4:N4"/>
    <mergeCell ref="I4:K4"/>
    <mergeCell ref="R4:T4"/>
    <mergeCell ref="U4:W4"/>
    <mergeCell ref="I3:W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6C327-FAB4-4346-AC18-598B3DA21D45}">
  <dimension ref="A1:K29"/>
  <sheetViews>
    <sheetView topLeftCell="A15" workbookViewId="0">
      <selection activeCell="A4" sqref="A4:B27"/>
    </sheetView>
  </sheetViews>
  <sheetFormatPr defaultColWidth="11.42578125" defaultRowHeight="14.45"/>
  <cols>
    <col min="1" max="1" width="17" bestFit="1" customWidth="1"/>
    <col min="2" max="2" width="29.7109375" customWidth="1"/>
  </cols>
  <sheetData>
    <row r="1" spans="1:11" ht="123.6" customHeight="1">
      <c r="A1" s="31" t="s">
        <v>31</v>
      </c>
      <c r="B1" s="32"/>
      <c r="C1" s="32"/>
      <c r="D1" s="32"/>
      <c r="E1" s="32"/>
      <c r="F1" s="32"/>
      <c r="G1" s="32"/>
      <c r="H1" s="32"/>
      <c r="I1" s="2"/>
      <c r="J1" s="2"/>
      <c r="K1" s="2"/>
    </row>
    <row r="2" spans="1:11" ht="70.900000000000006" customHeight="1">
      <c r="A2" s="29" t="s">
        <v>32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4" spans="1:11">
      <c r="A4" s="21" t="s">
        <v>33</v>
      </c>
      <c r="B4" s="21" t="s">
        <v>34</v>
      </c>
    </row>
    <row r="5" spans="1:11">
      <c r="A5" s="22" t="s">
        <v>35</v>
      </c>
      <c r="B5" s="22" t="s">
        <v>6</v>
      </c>
    </row>
    <row r="6" spans="1:11">
      <c r="A6" s="22" t="s">
        <v>36</v>
      </c>
      <c r="B6" s="22" t="s">
        <v>6</v>
      </c>
    </row>
    <row r="7" spans="1:11">
      <c r="A7" s="22" t="s">
        <v>37</v>
      </c>
      <c r="B7" s="22" t="s">
        <v>6</v>
      </c>
    </row>
    <row r="8" spans="1:11">
      <c r="A8" s="22" t="s">
        <v>38</v>
      </c>
      <c r="B8" s="22" t="s">
        <v>6</v>
      </c>
    </row>
    <row r="9" spans="1:11">
      <c r="A9" s="22" t="s">
        <v>39</v>
      </c>
      <c r="B9" s="22" t="s">
        <v>6</v>
      </c>
    </row>
    <row r="10" spans="1:11">
      <c r="A10" s="22" t="s">
        <v>40</v>
      </c>
      <c r="B10" s="22" t="s">
        <v>6</v>
      </c>
    </row>
    <row r="11" spans="1:11">
      <c r="A11" s="22" t="s">
        <v>41</v>
      </c>
      <c r="B11" s="22" t="s">
        <v>6</v>
      </c>
    </row>
    <row r="12" spans="1:11">
      <c r="A12" s="22" t="s">
        <v>42</v>
      </c>
      <c r="B12" s="22" t="s">
        <v>8</v>
      </c>
    </row>
    <row r="13" spans="1:11">
      <c r="A13" s="22" t="s">
        <v>43</v>
      </c>
      <c r="B13" s="22" t="s">
        <v>8</v>
      </c>
    </row>
    <row r="14" spans="1:11">
      <c r="A14" s="22" t="s">
        <v>44</v>
      </c>
      <c r="B14" s="22" t="s">
        <v>8</v>
      </c>
    </row>
    <row r="15" spans="1:11">
      <c r="A15" s="22" t="s">
        <v>45</v>
      </c>
      <c r="B15" s="22" t="s">
        <v>8</v>
      </c>
    </row>
    <row r="16" spans="1:11">
      <c r="A16" s="22" t="s">
        <v>46</v>
      </c>
      <c r="B16" s="22" t="s">
        <v>8</v>
      </c>
    </row>
    <row r="17" spans="1:11">
      <c r="A17" s="22" t="s">
        <v>47</v>
      </c>
      <c r="B17" s="22" t="s">
        <v>7</v>
      </c>
    </row>
    <row r="18" spans="1:11">
      <c r="A18" s="22" t="s">
        <v>48</v>
      </c>
      <c r="B18" s="22" t="s">
        <v>7</v>
      </c>
    </row>
    <row r="19" spans="1:11">
      <c r="A19" s="22" t="s">
        <v>49</v>
      </c>
      <c r="B19" s="22" t="s">
        <v>7</v>
      </c>
    </row>
    <row r="20" spans="1:11">
      <c r="A20" s="22" t="s">
        <v>50</v>
      </c>
      <c r="B20" s="22" t="s">
        <v>7</v>
      </c>
    </row>
    <row r="21" spans="1:11">
      <c r="A21" s="22" t="s">
        <v>51</v>
      </c>
      <c r="B21" s="22" t="s">
        <v>7</v>
      </c>
    </row>
    <row r="22" spans="1:11">
      <c r="A22" s="22" t="s">
        <v>52</v>
      </c>
      <c r="B22" s="22" t="s">
        <v>7</v>
      </c>
    </row>
    <row r="23" spans="1:11">
      <c r="A23" s="22" t="s">
        <v>53</v>
      </c>
      <c r="B23" s="22" t="s">
        <v>7</v>
      </c>
    </row>
    <row r="24" spans="1:11">
      <c r="A24" s="22" t="s">
        <v>54</v>
      </c>
      <c r="B24" s="23" t="s">
        <v>9</v>
      </c>
    </row>
    <row r="25" spans="1:11">
      <c r="A25" s="22" t="s">
        <v>55</v>
      </c>
      <c r="B25" s="23" t="s">
        <v>9</v>
      </c>
    </row>
    <row r="26" spans="1:11">
      <c r="A26" s="22" t="s">
        <v>56</v>
      </c>
      <c r="B26" s="23" t="s">
        <v>9</v>
      </c>
    </row>
    <row r="27" spans="1:11">
      <c r="A27" s="22" t="s">
        <v>57</v>
      </c>
      <c r="B27" s="23" t="s">
        <v>9</v>
      </c>
    </row>
    <row r="28" spans="1:11">
      <c r="A28" s="5"/>
      <c r="B28" s="5"/>
    </row>
    <row r="29" spans="1:11" ht="30.6" customHeight="1">
      <c r="A29" s="45" t="s">
        <v>26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</row>
  </sheetData>
  <mergeCells count="3">
    <mergeCell ref="A1:H1"/>
    <mergeCell ref="A2:K2"/>
    <mergeCell ref="A29:K2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78E35-B806-42FA-94C8-2EF502687758}">
  <dimension ref="A1:K12"/>
  <sheetViews>
    <sheetView workbookViewId="0">
      <selection activeCell="A4" sqref="A4:F9"/>
    </sheetView>
  </sheetViews>
  <sheetFormatPr defaultColWidth="11.42578125" defaultRowHeight="14.45"/>
  <cols>
    <col min="1" max="1" width="26" bestFit="1" customWidth="1"/>
  </cols>
  <sheetData>
    <row r="1" spans="1:11" ht="124.15" customHeight="1">
      <c r="A1" s="31" t="s">
        <v>58</v>
      </c>
      <c r="B1" s="32"/>
      <c r="C1" s="32"/>
      <c r="D1" s="32"/>
      <c r="E1" s="32"/>
      <c r="F1" s="32"/>
      <c r="G1" s="32"/>
      <c r="H1" s="32"/>
      <c r="I1" s="2"/>
      <c r="J1" s="2"/>
      <c r="K1" s="2"/>
    </row>
    <row r="2" spans="1:11" ht="57" customHeight="1">
      <c r="A2" s="29" t="s">
        <v>59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4" spans="1:11">
      <c r="A4" s="21" t="s">
        <v>60</v>
      </c>
      <c r="B4" s="21">
        <v>2017</v>
      </c>
      <c r="C4" s="21">
        <v>2018</v>
      </c>
      <c r="D4" s="21">
        <v>2019</v>
      </c>
      <c r="E4" s="21">
        <v>2020</v>
      </c>
      <c r="F4" s="21">
        <v>2021</v>
      </c>
    </row>
    <row r="5" spans="1:11">
      <c r="A5" s="21"/>
      <c r="B5" s="24"/>
      <c r="C5" s="25"/>
      <c r="D5" s="25"/>
      <c r="E5" s="25"/>
      <c r="F5" s="24"/>
    </row>
    <row r="6" spans="1:11">
      <c r="A6" s="21" t="s">
        <v>61</v>
      </c>
      <c r="B6" s="26">
        <v>737717</v>
      </c>
      <c r="C6" s="26">
        <v>781242</v>
      </c>
      <c r="D6" s="26">
        <v>828116</v>
      </c>
      <c r="E6" s="26">
        <v>877803</v>
      </c>
      <c r="F6" s="26">
        <v>908526</v>
      </c>
    </row>
    <row r="7" spans="1:11">
      <c r="A7" s="21" t="s">
        <v>62</v>
      </c>
      <c r="B7" s="27">
        <v>7.0000000000000007E-2</v>
      </c>
      <c r="C7" s="27">
        <v>5.8999999999999997E-2</v>
      </c>
      <c r="D7" s="27">
        <v>0.06</v>
      </c>
      <c r="E7" s="27">
        <v>0.06</v>
      </c>
      <c r="F7" s="28">
        <v>3.5000000000000003E-2</v>
      </c>
    </row>
    <row r="8" spans="1:11">
      <c r="A8" s="21"/>
      <c r="B8" s="24"/>
      <c r="C8" s="24"/>
      <c r="D8" s="24"/>
      <c r="E8" s="24"/>
      <c r="F8" s="24"/>
    </row>
    <row r="9" spans="1:11">
      <c r="A9" s="21" t="s">
        <v>63</v>
      </c>
      <c r="B9" s="26">
        <v>4138</v>
      </c>
      <c r="C9" s="26">
        <f>+B9*(1+C7)</f>
        <v>4382.1419999999998</v>
      </c>
      <c r="D9" s="26">
        <f>+C9*(1+D7)</f>
        <v>4645.0705200000002</v>
      </c>
      <c r="E9" s="26">
        <f>+D9*(1+E7)</f>
        <v>4923.7747512000005</v>
      </c>
      <c r="F9" s="26">
        <f>+E9*(1+F7)</f>
        <v>5096.1068674919998</v>
      </c>
    </row>
    <row r="12" spans="1:11" ht="39" customHeight="1">
      <c r="A12" s="45" t="s">
        <v>64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</row>
  </sheetData>
  <mergeCells count="3">
    <mergeCell ref="A1:H1"/>
    <mergeCell ref="A2:K2"/>
    <mergeCell ref="A12:K1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06B0A3B2BD1C449A433283384DF48A" ma:contentTypeVersion="6" ma:contentTypeDescription="Crear nuevo documento." ma:contentTypeScope="" ma:versionID="37d6c39ce5888b0ab10d738a64f0cce4">
  <xsd:schema xmlns:xsd="http://www.w3.org/2001/XMLSchema" xmlns:xs="http://www.w3.org/2001/XMLSchema" xmlns:p="http://schemas.microsoft.com/office/2006/metadata/properties" xmlns:ns1="http://schemas.microsoft.com/sharepoint/v3" xmlns:ns2="03220a41-6a06-4a94-a70a-5c7da52d324f" xmlns:ns3="a7912b74-821a-4119-aad9-e1c9b233eb5e" targetNamespace="http://schemas.microsoft.com/office/2006/metadata/properties" ma:root="true" ma:fieldsID="25b2011188d78f9315f2466c281ef155" ns1:_="" ns2:_="" ns3:_="">
    <xsd:import namespace="http://schemas.microsoft.com/sharepoint/v3"/>
    <xsd:import namespace="03220a41-6a06-4a94-a70a-5c7da52d324f"/>
    <xsd:import namespace="a7912b74-821a-4119-aad9-e1c9b233eb5e"/>
    <xsd:element name="properties">
      <xsd:complexType>
        <xsd:sequence>
          <xsd:element name="documentManagement">
            <xsd:complexType>
              <xsd:all>
                <xsd:element ref="ns2:Documento_x0020_Principal" minOccurs="0"/>
                <xsd:element ref="ns2:Documento_x0020_Principal_x003a_T_x00ed_tulo" minOccurs="0"/>
                <xsd:element ref="ns2:Documento_x0020_Principal_x003a_ID" minOccurs="0"/>
                <xsd:element ref="ns3:SharedWithUsers" minOccurs="0"/>
                <xsd:element ref="ns1: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ariationsItemGroupID" ma:index="12" nillable="true" ma:displayName="Identificador de grupo de elementos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20a41-6a06-4a94-a70a-5c7da52d324f" elementFormDefault="qualified">
    <xsd:import namespace="http://schemas.microsoft.com/office/2006/documentManagement/types"/>
    <xsd:import namespace="http://schemas.microsoft.com/office/infopath/2007/PartnerControls"/>
    <xsd:element name="Documento_x0020_Principal" ma:index="8" nillable="true" ma:displayName="Documento Principal" ma:indexed="true" ma:list="{bfa69fa7-14c3-4da3-9422-cd1b7025df5d}" ma:internalName="Documento_x0020_Principal" ma:showField="Title">
      <xsd:simpleType>
        <xsd:restriction base="dms:Lookup"/>
      </xsd:simpleType>
    </xsd:element>
    <xsd:element name="Documento_x0020_Principal_x003a_T_x00ed_tulo" ma:index="9" nillable="true" ma:displayName="Documento Principal:Título" ma:list="{bfa69fa7-14c3-4da3-9422-cd1b7025df5d}" ma:internalName="Documento_x0020_Principal_x003a_T_x00ed_tulo" ma:readOnly="true" ma:showField="Title" ma:web="44c85f02-6087-46c3-b3f6-85ff74a8fcb7">
      <xsd:simpleType>
        <xsd:restriction base="dms:Lookup"/>
      </xsd:simpleType>
    </xsd:element>
    <xsd:element name="Documento_x0020_Principal_x003a_ID" ma:index="10" nillable="true" ma:displayName="Documento Principal:ID" ma:list="{bfa69fa7-14c3-4da3-9422-cd1b7025df5d}" ma:internalName="Documento_x0020_Principal_x003a_ID" ma:readOnly="true" ma:showField="ID" ma:web="44c85f02-6087-46c3-b3f6-85ff74a8fcb7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12b74-821a-4119-aad9-e1c9b233eb5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o_x0020_Principal xmlns="03220a41-6a06-4a94-a70a-5c7da52d324f">87</Documento_x0020_Principal>
    <VariationsItemGroupID xmlns="http://schemas.microsoft.com/sharepoint/v3">ad3c1577-fae6-46ed-8c85-194feb2718a1</VariationsItemGroupID>
  </documentManagement>
</p:properties>
</file>

<file path=customXml/itemProps1.xml><?xml version="1.0" encoding="utf-8"?>
<ds:datastoreItem xmlns:ds="http://schemas.openxmlformats.org/officeDocument/2006/customXml" ds:itemID="{CAB245D9-64E2-4792-9955-A1FDDCAA36E5}"/>
</file>

<file path=customXml/itemProps2.xml><?xml version="1.0" encoding="utf-8"?>
<ds:datastoreItem xmlns:ds="http://schemas.openxmlformats.org/officeDocument/2006/customXml" ds:itemID="{CEDB3634-079E-4FDA-A4C1-5889745A191C}"/>
</file>

<file path=customXml/itemProps3.xml><?xml version="1.0" encoding="utf-8"?>
<ds:datastoreItem xmlns:ds="http://schemas.openxmlformats.org/officeDocument/2006/customXml" ds:itemID="{17D21BF2-41BE-425D-93F6-9E9F90FDC2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14. Estándar territorial por economía del cuidado</dc:title>
  <dc:subject/>
  <dc:creator/>
  <cp:keywords/>
  <dc:description/>
  <cp:lastModifiedBy>Alexandra Sotelo Gaviria</cp:lastModifiedBy>
  <cp:revision/>
  <dcterms:created xsi:type="dcterms:W3CDTF">2021-04-22T14:15:10Z</dcterms:created>
  <dcterms:modified xsi:type="dcterms:W3CDTF">2021-04-27T01:47:06Z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0x010100FB06B0A3B2BD1C449A433283384DF48A</vt:lpwstr>
  </property>
  <property fmtid="{D5CDD505-2E9C-101B-9397-08002B2CF9AE}" pid="3" name="Order">
    <vt:r8>1219600</vt:r8>
  </property>
  <property fmtid="{D5CDD505-2E9C-101B-9397-08002B2CF9AE}" pid="4" name="_ExtendedDescription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emplateUrl">
    <vt:lpwstr/>
  </property>
</Properties>
</file>