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xml" ContentType="application/vnd.openxmlformats-officedocument.drawing+xml"/>
  <Override PartName="/xl/tables/table3.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6.xml" ContentType="application/vnd.openxmlformats-officedocument.drawing+xml"/>
  <Override PartName="/xl/tables/table4.xml" ContentType="application/vnd.openxmlformats-officedocument.spreadsheetml.tab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7.xml" ContentType="application/vnd.openxmlformats-officedocument.drawing+xml"/>
  <Override PartName="/xl/tables/table5.xml" ContentType="application/vnd.openxmlformats-officedocument.spreadsheetml.tab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D:\UPRA2014-2025\UPRA 2025\Abierto\TABLERO_CONTROL_IND_III_CUATRIM_2024\2024\TABLERO_CONTROL_IND_SG\"/>
    </mc:Choice>
  </mc:AlternateContent>
  <xr:revisionPtr revIDLastSave="0" documentId="13_ncr:1_{DF41D3B6-5D3B-435E-875B-BD4719F98B28}" xr6:coauthVersionLast="47" xr6:coauthVersionMax="47" xr10:uidLastSave="{00000000-0000-0000-0000-000000000000}"/>
  <bookViews>
    <workbookView xWindow="-120" yWindow="-120" windowWidth="19440" windowHeight="11640" tabRatio="813" firstSheet="2" activeTab="2" xr2:uid="{00000000-000D-0000-FFFF-FFFF00000000}"/>
  </bookViews>
  <sheets>
    <sheet name="INSTRUCTIVO" sheetId="2" state="hidden" r:id="rId1"/>
    <sheet name="VARIABLES" sheetId="3" state="hidden" r:id="rId2"/>
    <sheet name="IIICUATRI2024" sheetId="17" r:id="rId3"/>
    <sheet name="INDICADORES ESTRATÉGICOS" sheetId="18" r:id="rId4"/>
    <sheet name="PROYECTO DOTA" sheetId="19" r:id="rId5"/>
    <sheet name="PROYECTO INFO" sheetId="21" r:id="rId6"/>
    <sheet name="PROYECTO CONSOLIDACIÓN" sheetId="22" r:id="rId7"/>
    <sheet name="PROYECTO FORTALECIMIENTO" sheetId="23" r:id="rId8"/>
  </sheets>
  <externalReferences>
    <externalReference r:id="rId9"/>
    <externalReference r:id="rId10"/>
    <externalReference r:id="rId11"/>
  </externalReferences>
  <definedNames>
    <definedName name="_xlnm._FilterDatabase" localSheetId="2" hidden="1">IIICUATRI2024!$A$5:$AK$61</definedName>
    <definedName name="_xlnm._FilterDatabase" localSheetId="3" hidden="1">'INDICADORES ESTRATÉGICOS'!$B$4:$S$53</definedName>
    <definedName name="_xlnm._FilterDatabase" localSheetId="6" hidden="1">'PROYECTO CONSOLIDACIÓN'!$B$4:$Q$29</definedName>
    <definedName name="_xlnm._FilterDatabase" localSheetId="4" hidden="1">'PROYECTO DOTA'!$B$4:$Q$34</definedName>
    <definedName name="_xlnm._FilterDatabase" localSheetId="7" hidden="1">'PROYECTO FORTALECIMIENTO'!$B$4:$Q$29</definedName>
    <definedName name="_xlnm._FilterDatabase" localSheetId="5" hidden="1">'PROYECTO INFO'!$B$4:$Q$30</definedName>
    <definedName name="_xlnm.Print_Area" localSheetId="2">IIICUATRI2024!$A$1:$AK$61</definedName>
    <definedName name="FRECUENCIA" localSheetId="2">[1]VARIABLES!$C$3:$C$10</definedName>
    <definedName name="FRECUENCIA" localSheetId="3">[2]VARIABLES!$C$3:$C$10</definedName>
    <definedName name="FRECUENCIA" localSheetId="6">[3]VARIABLES!$C$3:$C$10</definedName>
    <definedName name="FRECUENCIA" localSheetId="4">[2]VARIABLES!$C$3:$C$10</definedName>
    <definedName name="FRECUENCIA" localSheetId="7">[2]VARIABLES!$C$3:$C$10</definedName>
    <definedName name="FRECUENCIA" localSheetId="5">[3]VARIABLES!$C$3:$C$10</definedName>
    <definedName name="FRECUENCIA">VARIABLES!$C$3:$C$10</definedName>
    <definedName name="ind_codigo" localSheetId="2">IIICUATRI2024!#REF!</definedName>
    <definedName name="ind_nombre" localSheetId="2">IIICUATRI2024!#REF!</definedName>
    <definedName name="ind_producto" localSheetId="2">IIICUATRI2024!#REF!</definedName>
    <definedName name="ind_proyecto" localSheetId="2">IIICUATRI2024!#REF!</definedName>
    <definedName name="Print_Area" localSheetId="2">IIICUATRI2024!$A$1:$AK$61</definedName>
    <definedName name="Print_Area" localSheetId="0">INSTRUCTIVO!$A$1:$P$22</definedName>
    <definedName name="Print_Titles" localSheetId="2">IIICUATRI2024!$1:$5</definedName>
    <definedName name="PROCESOSUPRA2014" localSheetId="2">[1]VARIABLES!$A$3:$A$14</definedName>
    <definedName name="PROCESOSUPRA2014" localSheetId="3">[2]VARIABLES!$A$3:$A$14</definedName>
    <definedName name="PROCESOSUPRA2014" localSheetId="6">[3]VARIABLES!$A$3:$A$14</definedName>
    <definedName name="PROCESOSUPRA2014" localSheetId="4">[2]VARIABLES!$A$3:$A$14</definedName>
    <definedName name="PROCESOSUPRA2014" localSheetId="7">[2]VARIABLES!$A$3:$A$14</definedName>
    <definedName name="PROCESOSUPRA2014" localSheetId="5">[3]VARIABLES!$A$3:$A$14</definedName>
    <definedName name="PROCESOSUPRA2014">VARIABLES!$A$3:$A$14</definedName>
    <definedName name="TIPOINDICADOR">VARIABLES!$B$3:$B$8</definedName>
    <definedName name="_xlnm.Print_Titles" localSheetId="2">IIICUATRI2024!$1:$5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4" i="17" l="1"/>
  <c r="AC58" i="17"/>
  <c r="AE58" i="17" s="1"/>
  <c r="AC57" i="17" l="1"/>
  <c r="AC59" i="17"/>
  <c r="AC56" i="17"/>
  <c r="AC53" i="17" l="1"/>
  <c r="AC51" i="17" l="1"/>
  <c r="AC52" i="17" l="1"/>
  <c r="AC55" i="17" l="1"/>
  <c r="AC49" i="17"/>
  <c r="AC48" i="17" l="1"/>
  <c r="AC50" i="17" l="1"/>
  <c r="AC29" i="17" l="1"/>
  <c r="AA29" i="17"/>
  <c r="Y29" i="17"/>
  <c r="AC28" i="17" l="1"/>
  <c r="AE11" i="17" l="1"/>
  <c r="AC46" i="17" l="1"/>
  <c r="AC47" i="17" l="1"/>
  <c r="AC38" i="17" l="1"/>
  <c r="AC37" i="17" l="1"/>
  <c r="AC60" i="17" l="1"/>
  <c r="AC61" i="17" l="1"/>
  <c r="AC35" i="17" l="1"/>
  <c r="AC34" i="17"/>
  <c r="AC32" i="17"/>
  <c r="AC31" i="17"/>
  <c r="AC26" i="17"/>
  <c r="AE26" i="17" s="1"/>
  <c r="AC23" i="17"/>
  <c r="AE23" i="17" s="1"/>
  <c r="AC21" i="17" l="1"/>
  <c r="AC20" i="17"/>
  <c r="AC19" i="17"/>
  <c r="AC18" i="17"/>
  <c r="AA17" i="17"/>
  <c r="AC17" i="17"/>
  <c r="AC16" i="17"/>
  <c r="AC15" i="17"/>
  <c r="AC14" i="17"/>
  <c r="AC13" i="17" l="1"/>
  <c r="AC45" i="17"/>
  <c r="AA45" i="17"/>
  <c r="AE45" i="17" s="1"/>
  <c r="AC44" i="17" l="1"/>
  <c r="AA43" i="17" l="1"/>
  <c r="AC43" i="17"/>
  <c r="AC42" i="17" l="1"/>
  <c r="AC41" i="17" l="1"/>
  <c r="AC40" i="17" l="1"/>
  <c r="AE40" i="17" s="1"/>
  <c r="AC39" i="17" l="1"/>
  <c r="AC12" i="17"/>
  <c r="AE12" i="17" s="1"/>
  <c r="AE10" i="17" l="1"/>
  <c r="AC10" i="17"/>
  <c r="AA10" i="17"/>
  <c r="AC9" i="17" l="1"/>
  <c r="AE9" i="17" s="1"/>
  <c r="AC7" i="17" l="1"/>
  <c r="AA7" i="17"/>
  <c r="Y7" i="17"/>
  <c r="AE7" i="17" s="1"/>
  <c r="AC6" i="17" l="1"/>
  <c r="AC62" i="17"/>
  <c r="AE62" i="17" s="1"/>
  <c r="E24" i="23" l="1"/>
  <c r="G24" i="23" s="1"/>
  <c r="D24" i="23"/>
  <c r="G23" i="23" s="1"/>
  <c r="F23" i="23"/>
  <c r="F22" i="23"/>
  <c r="F21" i="23"/>
  <c r="G20" i="23"/>
  <c r="F20" i="23"/>
  <c r="E19" i="23"/>
  <c r="D19" i="23"/>
  <c r="F18" i="23"/>
  <c r="F17" i="23"/>
  <c r="F16" i="23"/>
  <c r="F15" i="23"/>
  <c r="E14" i="23"/>
  <c r="D14" i="23"/>
  <c r="F13" i="23"/>
  <c r="F12" i="23"/>
  <c r="F11" i="23"/>
  <c r="F10" i="23"/>
  <c r="E9" i="23"/>
  <c r="D9" i="23"/>
  <c r="G18" i="23" s="1"/>
  <c r="F8" i="23"/>
  <c r="F7" i="23"/>
  <c r="F6" i="23"/>
  <c r="F5" i="23"/>
  <c r="E24" i="22"/>
  <c r="G24" i="22" s="1"/>
  <c r="D24" i="22"/>
  <c r="G22" i="22" s="1"/>
  <c r="F22" i="22"/>
  <c r="F21" i="22"/>
  <c r="G20" i="22"/>
  <c r="F20" i="22"/>
  <c r="E19" i="22"/>
  <c r="D19" i="22"/>
  <c r="G16" i="22" s="1"/>
  <c r="F17" i="22"/>
  <c r="F16" i="22"/>
  <c r="F15" i="22"/>
  <c r="E14" i="22"/>
  <c r="G14" i="22" s="1"/>
  <c r="D14" i="22"/>
  <c r="G12" i="22" s="1"/>
  <c r="F12" i="22"/>
  <c r="F11" i="22"/>
  <c r="F10" i="22"/>
  <c r="E9" i="22"/>
  <c r="G9" i="22" s="1"/>
  <c r="D9" i="22"/>
  <c r="G7" i="22" s="1"/>
  <c r="F7" i="22"/>
  <c r="F6" i="22"/>
  <c r="G5" i="22"/>
  <c r="F5" i="22"/>
  <c r="G25" i="21"/>
  <c r="E24" i="21"/>
  <c r="D24" i="21"/>
  <c r="G20" i="21" s="1"/>
  <c r="F22" i="21"/>
  <c r="G21" i="21"/>
  <c r="F21" i="21"/>
  <c r="F20" i="21"/>
  <c r="E19" i="21"/>
  <c r="D19" i="21"/>
  <c r="G16" i="21" s="1"/>
  <c r="F17" i="21"/>
  <c r="F16" i="21"/>
  <c r="F15" i="21"/>
  <c r="E14" i="21"/>
  <c r="D14" i="21"/>
  <c r="G12" i="21" s="1"/>
  <c r="F12" i="21"/>
  <c r="F11" i="21"/>
  <c r="F10" i="21"/>
  <c r="E9" i="21"/>
  <c r="F9" i="21" s="1"/>
  <c r="D9" i="21"/>
  <c r="G7" i="21" s="1"/>
  <c r="F7" i="21"/>
  <c r="F6" i="21"/>
  <c r="F5" i="21"/>
  <c r="E39" i="19"/>
  <c r="D39" i="19"/>
  <c r="G36" i="19" s="1"/>
  <c r="F38" i="19"/>
  <c r="G37" i="19"/>
  <c r="F37" i="19"/>
  <c r="F36" i="19"/>
  <c r="F35" i="19"/>
  <c r="E34" i="19"/>
  <c r="G34" i="19" s="1"/>
  <c r="D34" i="19"/>
  <c r="G33" i="19" s="1"/>
  <c r="F33" i="19"/>
  <c r="F32" i="19"/>
  <c r="F31" i="19"/>
  <c r="F30" i="19"/>
  <c r="E29" i="19"/>
  <c r="G29" i="19" s="1"/>
  <c r="D29" i="19"/>
  <c r="G26" i="19" s="1"/>
  <c r="F28" i="19"/>
  <c r="F27" i="19"/>
  <c r="F26" i="19"/>
  <c r="F25" i="19"/>
  <c r="E24" i="19"/>
  <c r="G24" i="19" s="1"/>
  <c r="D24" i="19"/>
  <c r="G23" i="19" s="1"/>
  <c r="F23" i="19"/>
  <c r="F22" i="19"/>
  <c r="F21" i="19"/>
  <c r="F20" i="19"/>
  <c r="E19" i="19"/>
  <c r="D19" i="19"/>
  <c r="G16" i="19" s="1"/>
  <c r="F18" i="19"/>
  <c r="G17" i="19"/>
  <c r="F17" i="19"/>
  <c r="F16" i="19"/>
  <c r="F15" i="19"/>
  <c r="E14" i="19"/>
  <c r="D14" i="19"/>
  <c r="G13" i="19" s="1"/>
  <c r="F13" i="19"/>
  <c r="F12" i="19"/>
  <c r="F11" i="19"/>
  <c r="F10" i="19"/>
  <c r="E9" i="19"/>
  <c r="G9" i="19" s="1"/>
  <c r="D9" i="19"/>
  <c r="G6" i="19" s="1"/>
  <c r="F8" i="19"/>
  <c r="G7" i="19"/>
  <c r="F7" i="19"/>
  <c r="F6" i="19"/>
  <c r="F5" i="19"/>
  <c r="G79" i="18"/>
  <c r="F79" i="18"/>
  <c r="E79" i="18"/>
  <c r="G78" i="18"/>
  <c r="G77" i="18"/>
  <c r="G76" i="18"/>
  <c r="G75" i="18"/>
  <c r="F74" i="18"/>
  <c r="G74" i="18" s="1"/>
  <c r="E74" i="18"/>
  <c r="H76" i="18" s="1"/>
  <c r="G73" i="18"/>
  <c r="G72" i="18"/>
  <c r="G71" i="18"/>
  <c r="H70" i="18"/>
  <c r="G70" i="18"/>
  <c r="F69" i="18"/>
  <c r="G69" i="18" s="1"/>
  <c r="E69" i="18"/>
  <c r="G68" i="18"/>
  <c r="G67" i="18"/>
  <c r="H66" i="18"/>
  <c r="G66" i="18"/>
  <c r="H65" i="18"/>
  <c r="G65" i="18"/>
  <c r="F64" i="18"/>
  <c r="G64" i="18" s="1"/>
  <c r="E64" i="18"/>
  <c r="G63" i="18"/>
  <c r="G62" i="18"/>
  <c r="H61" i="18"/>
  <c r="G61" i="18"/>
  <c r="H60" i="18"/>
  <c r="G60" i="18"/>
  <c r="F59" i="18"/>
  <c r="E59" i="18"/>
  <c r="H55" i="18" s="1"/>
  <c r="G58" i="18"/>
  <c r="G57" i="18"/>
  <c r="G56" i="18"/>
  <c r="G55" i="18"/>
  <c r="F54" i="18"/>
  <c r="G54" i="18" s="1"/>
  <c r="E54" i="18"/>
  <c r="H51" i="18" s="1"/>
  <c r="H53" i="18"/>
  <c r="G53" i="18"/>
  <c r="H52" i="18"/>
  <c r="G52" i="18"/>
  <c r="G51" i="18"/>
  <c r="G50" i="18"/>
  <c r="F49" i="18"/>
  <c r="G49" i="18" s="1"/>
  <c r="E49" i="18"/>
  <c r="H45" i="18" s="1"/>
  <c r="G48" i="18"/>
  <c r="G47" i="18"/>
  <c r="G46" i="18"/>
  <c r="G45" i="18"/>
  <c r="F44" i="18"/>
  <c r="E44" i="18"/>
  <c r="H42" i="18" s="1"/>
  <c r="G43" i="18"/>
  <c r="G42" i="18"/>
  <c r="G41" i="18"/>
  <c r="G40" i="18"/>
  <c r="F39" i="18"/>
  <c r="E39" i="18"/>
  <c r="H35" i="18" s="1"/>
  <c r="G38" i="18"/>
  <c r="G37" i="18"/>
  <c r="G36" i="18"/>
  <c r="G35" i="18"/>
  <c r="F34" i="18"/>
  <c r="E34" i="18"/>
  <c r="H31" i="18" s="1"/>
  <c r="G33" i="18"/>
  <c r="G32" i="18"/>
  <c r="G31" i="18"/>
  <c r="G30" i="18"/>
  <c r="F29" i="18"/>
  <c r="H29" i="18" s="1"/>
  <c r="E29" i="18"/>
  <c r="H28" i="18" s="1"/>
  <c r="G28" i="18"/>
  <c r="G27" i="18"/>
  <c r="G26" i="18"/>
  <c r="G25" i="18"/>
  <c r="F24" i="18"/>
  <c r="E24" i="18"/>
  <c r="H21" i="18" s="1"/>
  <c r="G23" i="18"/>
  <c r="G22" i="18"/>
  <c r="G21" i="18"/>
  <c r="G20" i="18"/>
  <c r="F19" i="18"/>
  <c r="E19" i="18"/>
  <c r="H18" i="18" s="1"/>
  <c r="G18" i="18"/>
  <c r="G17" i="18"/>
  <c r="G16" i="18"/>
  <c r="G15" i="18"/>
  <c r="F14" i="18"/>
  <c r="E14" i="18"/>
  <c r="H11" i="18" s="1"/>
  <c r="G13" i="18"/>
  <c r="G12" i="18"/>
  <c r="G11" i="18"/>
  <c r="G10" i="18"/>
  <c r="F9" i="18"/>
  <c r="H9" i="18" s="1"/>
  <c r="E9" i="18"/>
  <c r="H68" i="18" s="1"/>
  <c r="G8" i="18"/>
  <c r="G7" i="18"/>
  <c r="G6" i="18"/>
  <c r="G5" i="18"/>
  <c r="H44" i="18" l="1"/>
  <c r="H40" i="18"/>
  <c r="H67" i="18"/>
  <c r="H69" i="18" s="1"/>
  <c r="G59" i="18"/>
  <c r="H72" i="18"/>
  <c r="G27" i="19"/>
  <c r="G39" i="19"/>
  <c r="G9" i="21"/>
  <c r="G17" i="21"/>
  <c r="G24" i="21"/>
  <c r="F9" i="22"/>
  <c r="G15" i="22"/>
  <c r="F14" i="23"/>
  <c r="G5" i="21"/>
  <c r="G21" i="22"/>
  <c r="G21" i="23"/>
  <c r="G17" i="22"/>
  <c r="H39" i="18"/>
  <c r="G14" i="21"/>
  <c r="H24" i="18"/>
  <c r="H62" i="18"/>
  <c r="H71" i="18"/>
  <c r="G19" i="19"/>
  <c r="G19" i="22"/>
  <c r="F19" i="23"/>
  <c r="H19" i="18"/>
  <c r="H14" i="18"/>
  <c r="H34" i="18"/>
  <c r="G14" i="19"/>
  <c r="G5" i="23"/>
  <c r="G12" i="23"/>
  <c r="G15" i="23"/>
  <c r="G22" i="23"/>
  <c r="F9" i="23"/>
  <c r="G6" i="23"/>
  <c r="G9" i="23"/>
  <c r="G13" i="23"/>
  <c r="G16" i="23"/>
  <c r="G7" i="23"/>
  <c r="G10" i="23"/>
  <c r="G17" i="23"/>
  <c r="F24" i="23"/>
  <c r="G8" i="23"/>
  <c r="G11" i="23"/>
  <c r="F14" i="22"/>
  <c r="G6" i="22"/>
  <c r="G10" i="22"/>
  <c r="F19" i="22"/>
  <c r="G11" i="22"/>
  <c r="F24" i="22"/>
  <c r="F14" i="21"/>
  <c r="G6" i="21"/>
  <c r="G10" i="21"/>
  <c r="G22" i="21"/>
  <c r="G11" i="21"/>
  <c r="G15" i="21"/>
  <c r="G19" i="21"/>
  <c r="F24" i="21"/>
  <c r="F19" i="21"/>
  <c r="F14" i="19"/>
  <c r="F24" i="19"/>
  <c r="F34" i="19"/>
  <c r="G8" i="19"/>
  <c r="G11" i="19"/>
  <c r="G18" i="19"/>
  <c r="G21" i="19"/>
  <c r="G28" i="19"/>
  <c r="G31" i="19"/>
  <c r="G38" i="19"/>
  <c r="G10" i="19"/>
  <c r="G20" i="19"/>
  <c r="G30" i="19"/>
  <c r="G5" i="19"/>
  <c r="G12" i="19"/>
  <c r="G15" i="19"/>
  <c r="G22" i="19"/>
  <c r="G25" i="19"/>
  <c r="G32" i="19"/>
  <c r="G35" i="19"/>
  <c r="F9" i="19"/>
  <c r="F19" i="19"/>
  <c r="F29" i="19"/>
  <c r="F39" i="19"/>
  <c r="H5" i="18"/>
  <c r="H12" i="18"/>
  <c r="H15" i="18"/>
  <c r="H22" i="18"/>
  <c r="H25" i="18"/>
  <c r="H32" i="18"/>
  <c r="G9" i="18"/>
  <c r="G19" i="18"/>
  <c r="G29" i="18"/>
  <c r="G39" i="18"/>
  <c r="H6" i="18"/>
  <c r="H13" i="18"/>
  <c r="H16" i="18"/>
  <c r="H23" i="18"/>
  <c r="H26" i="18"/>
  <c r="H33" i="18"/>
  <c r="H36" i="18"/>
  <c r="H43" i="18"/>
  <c r="H46" i="18"/>
  <c r="H49" i="18"/>
  <c r="H56" i="18"/>
  <c r="H59" i="18"/>
  <c r="H63" i="18"/>
  <c r="H64" i="18" s="1"/>
  <c r="H73" i="18"/>
  <c r="H74" i="18" s="1"/>
  <c r="H77" i="18"/>
  <c r="H79" i="18" s="1"/>
  <c r="H47" i="18"/>
  <c r="H50" i="18"/>
  <c r="H54" i="18" s="1"/>
  <c r="H57" i="18"/>
  <c r="H7" i="18"/>
  <c r="H10" i="18"/>
  <c r="H17" i="18"/>
  <c r="H20" i="18"/>
  <c r="H27" i="18"/>
  <c r="H30" i="18"/>
  <c r="H37" i="18"/>
  <c r="G14" i="18"/>
  <c r="G24" i="18"/>
  <c r="G34" i="18"/>
  <c r="G44" i="18"/>
  <c r="H78" i="18"/>
  <c r="H8" i="18"/>
  <c r="H38" i="18"/>
  <c r="H41" i="18"/>
  <c r="H48" i="18"/>
  <c r="H58" i="18"/>
  <c r="G14" i="23" l="1"/>
  <c r="G19" i="23"/>
  <c r="AA47" i="17"/>
  <c r="AE47" i="17" s="1"/>
  <c r="AA46" i="17"/>
  <c r="AE46" i="17" s="1"/>
  <c r="AA44" i="17" l="1"/>
  <c r="AA42" i="17" l="1"/>
  <c r="Y41" i="17" l="1"/>
  <c r="AA41" i="17"/>
  <c r="AE41" i="17" l="1"/>
  <c r="AA38" i="17"/>
  <c r="Y37" i="17" l="1"/>
  <c r="AA37" i="17"/>
  <c r="AE37" i="17" l="1"/>
  <c r="AA39" i="17"/>
  <c r="AA28" i="17"/>
  <c r="AE29" i="17" l="1"/>
  <c r="AA6" i="17" l="1"/>
  <c r="Y44" i="17" l="1"/>
  <c r="AE44" i="17" s="1"/>
  <c r="Y43" i="17"/>
  <c r="AE43" i="17" s="1"/>
  <c r="Y42" i="17"/>
  <c r="AE42" i="17" s="1"/>
  <c r="Y39" i="17"/>
  <c r="AE39" i="17" s="1"/>
  <c r="Y38" i="17"/>
  <c r="AE38" i="17" s="1"/>
  <c r="Y28" i="17"/>
  <c r="AE28" i="17" s="1"/>
  <c r="Y6" i="17"/>
  <c r="AE6" i="17" s="1"/>
  <c r="AA16" i="17"/>
  <c r="AA57" i="17"/>
  <c r="Y57" i="17"/>
  <c r="AA59" i="17"/>
  <c r="Y59" i="17"/>
  <c r="AA56" i="17"/>
  <c r="Y56" i="17"/>
  <c r="AE56" i="17" l="1"/>
  <c r="AE57" i="17"/>
  <c r="AE59" i="17"/>
  <c r="AA48" i="17"/>
  <c r="Y48" i="17"/>
  <c r="AE48" i="17" l="1"/>
  <c r="Y49" i="17"/>
  <c r="AE49" i="17" s="1"/>
  <c r="AA49" i="17"/>
  <c r="AA50" i="17" l="1"/>
  <c r="AE50" i="17" s="1"/>
  <c r="AA51" i="17" l="1"/>
  <c r="Y51" i="17" l="1"/>
  <c r="AE51" i="17" s="1"/>
  <c r="AA53" i="17"/>
  <c r="Y53" i="17"/>
  <c r="AE53" i="17" l="1"/>
  <c r="AA52" i="17"/>
  <c r="Y52" i="17" l="1"/>
  <c r="AE52" i="17" s="1"/>
  <c r="AA54" i="17"/>
  <c r="Y54" i="17" l="1"/>
  <c r="AE54" i="17" s="1"/>
  <c r="AA55" i="17"/>
  <c r="AE55" i="17" s="1"/>
  <c r="AA60" i="17"/>
  <c r="AA61" i="17" l="1"/>
  <c r="AA35" i="17" l="1"/>
  <c r="AA34" i="17"/>
  <c r="AA32" i="17"/>
  <c r="Y32" i="17"/>
  <c r="AA31" i="17"/>
  <c r="Y31" i="17"/>
  <c r="AA21" i="17"/>
  <c r="Y21" i="17"/>
  <c r="AA20" i="17"/>
  <c r="Y20" i="17"/>
  <c r="AA19" i="17"/>
  <c r="AE19" i="17" s="1"/>
  <c r="AA18" i="17"/>
  <c r="Y17" i="17"/>
  <c r="Y16" i="17"/>
  <c r="AE16" i="17" s="1"/>
  <c r="AA15" i="17"/>
  <c r="Y15" i="17"/>
  <c r="AA14" i="17"/>
  <c r="AA13" i="17"/>
  <c r="Y60" i="17"/>
  <c r="AE60" i="17" s="1"/>
  <c r="Y61" i="17"/>
  <c r="AE61" i="17" s="1"/>
  <c r="AE20" i="17" l="1"/>
  <c r="AE15" i="17"/>
  <c r="AE35" i="17"/>
  <c r="AE34" i="17"/>
  <c r="AE32" i="17"/>
  <c r="AE31" i="17"/>
  <c r="AE21" i="17"/>
  <c r="AE18" i="17"/>
  <c r="AE17" i="17"/>
  <c r="Y14" i="17"/>
  <c r="AE14" i="17" s="1"/>
  <c r="Y13" i="17"/>
  <c r="AE13" i="17" s="1"/>
  <c r="E1" i="2" l="1"/>
  <c r="N3" i="2" l="1"/>
  <c r="N2" i="2"/>
  <c r="N1" i="2"/>
</calcChain>
</file>

<file path=xl/sharedStrings.xml><?xml version="1.0" encoding="utf-8"?>
<sst xmlns="http://schemas.openxmlformats.org/spreadsheetml/2006/main" count="1413" uniqueCount="494">
  <si>
    <t>TABLERO DE CONTROL DE INDICADORES DEL SG</t>
  </si>
  <si>
    <t>CÓDIGO</t>
  </si>
  <si>
    <t>PEC-FT-013</t>
  </si>
  <si>
    <t>VERSIÓN</t>
  </si>
  <si>
    <t>FECHA</t>
  </si>
  <si>
    <t>1. Proceso</t>
  </si>
  <si>
    <t>2. Categoría del proceso</t>
  </si>
  <si>
    <t>3. Nombre del indicador</t>
  </si>
  <si>
    <t>4. Fórmula</t>
  </si>
  <si>
    <t>5. Objetivo Estratégico</t>
  </si>
  <si>
    <t>6. Es indicador estratégico?</t>
  </si>
  <si>
    <t>7. Dimensión del MIPG</t>
  </si>
  <si>
    <t>8. Política y/o aspecto del MIPG</t>
  </si>
  <si>
    <t>9. Proyecto de Inversión</t>
  </si>
  <si>
    <t>10. Tipo de indicador</t>
  </si>
  <si>
    <t>11. Frecuencia de medición</t>
  </si>
  <si>
    <t>12. Versión hoja de vida del indicador</t>
  </si>
  <si>
    <t>13. Medición (%)</t>
  </si>
  <si>
    <t>14. Promedio / ubicación en rango</t>
  </si>
  <si>
    <t>15. Rango</t>
  </si>
  <si>
    <t>16. Análisis Cualitativo</t>
  </si>
  <si>
    <t>Ene.</t>
  </si>
  <si>
    <t>Feb</t>
  </si>
  <si>
    <t>Mar</t>
  </si>
  <si>
    <t>Abr</t>
  </si>
  <si>
    <t>May</t>
  </si>
  <si>
    <t>Jun</t>
  </si>
  <si>
    <t>Jul</t>
  </si>
  <si>
    <t>Ago</t>
  </si>
  <si>
    <t>Sep</t>
  </si>
  <si>
    <t>Oct</t>
  </si>
  <si>
    <t>Nov</t>
  </si>
  <si>
    <t>Dic</t>
  </si>
  <si>
    <t>Promedio primer cuatrimestre</t>
  </si>
  <si>
    <t>Ubicación en rango primer cuatrimestre</t>
  </si>
  <si>
    <t>Promedio segundo cuatrimestre</t>
  </si>
  <si>
    <t>Ubicación en rango segundo cuatrimestre</t>
  </si>
  <si>
    <t>Promedio tercer cuatrimestre</t>
  </si>
  <si>
    <t>Ubicación en rango tercer cuatrimestre</t>
  </si>
  <si>
    <t>Promedio acumulado</t>
  </si>
  <si>
    <t>Ubicación en rango promedio acumulado</t>
  </si>
  <si>
    <t>Análisis Primer cuatrimestre</t>
  </si>
  <si>
    <t>Análisis Segundo cuatrimestre</t>
  </si>
  <si>
    <t xml:space="preserve"> Análisis tercer cuatrimestre</t>
  </si>
  <si>
    <t>Análisis año</t>
  </si>
  <si>
    <t xml:space="preserve">PLANEACIÓN ESTRATÉGICA Y CONTROL </t>
  </si>
  <si>
    <t>ESTRATEGICO</t>
  </si>
  <si>
    <t>Fortalecer la orientación de la política pública de planificación y gestión del territorio para usos agropecuarios</t>
  </si>
  <si>
    <t>SI</t>
  </si>
  <si>
    <t>Direccionamiento estratégico y planeación</t>
  </si>
  <si>
    <t>Planeación Institucional</t>
  </si>
  <si>
    <t>N/A</t>
  </si>
  <si>
    <t>EFICACIA</t>
  </si>
  <si>
    <t>SEMESTRAL</t>
  </si>
  <si>
    <t>PLANIFICACIÓN DEL ORDENAMIENTO AGROPECUARIO NACIONAL</t>
  </si>
  <si>
    <t>MISIONAL</t>
  </si>
  <si>
    <t>Evaluación de Resultados</t>
  </si>
  <si>
    <t>Seguimiento y evaluación del desempeño institucional</t>
  </si>
  <si>
    <t>ANUAL</t>
  </si>
  <si>
    <t>PLANIFICACIÓN DEL ORDENAMIENTO AGROPECUARIO TERRITORIAL</t>
  </si>
  <si>
    <t>Mejorar el seguimiento y evaluación de la política pública de planificación y gestión del territorio para usos agropecuarios</t>
  </si>
  <si>
    <t>Fortalecer la gestión de información agropecuaria y la gestión del conocimiento y comunicaciones para la planificación rural agropecuaria</t>
  </si>
  <si>
    <t>GESTIÓN DE LA INFORMACIÓN AGROPECUARIA</t>
  </si>
  <si>
    <t>Fortalecer la gestión institucional del talento humano, administrativa, financiera y de control interno, como apoyo a la orientación de la política pública de planificación y gestión del territorio para usos agropecuarios</t>
  </si>
  <si>
    <t>NO</t>
  </si>
  <si>
    <t>EFECTIVIDAD</t>
  </si>
  <si>
    <t>CUMPLIMIENTO PLAN DE ACCIÓN</t>
  </si>
  <si>
    <t>PROYECTOS DE INVERSIÓN EN EJECUCIÓN</t>
  </si>
  <si>
    <t>TRIMESTRAL</t>
  </si>
  <si>
    <t>Mínimo &lt; 80% 
Satisfactorio &gt;= 80% &lt; 90%
Sobresaliente  &gt;= 90%</t>
  </si>
  <si>
    <t>Gestión con valores para el resultado</t>
  </si>
  <si>
    <t>Mejora Normativa</t>
  </si>
  <si>
    <t>Mínimo  &lt; 90% 
Satisfactorio &gt;= 90% &lt; 95%
Sobresaliente &gt;= 95%</t>
  </si>
  <si>
    <t>Defensa jurídica</t>
  </si>
  <si>
    <t>GESTIÓN DE RIESGOS</t>
  </si>
  <si>
    <t>CUATRIMESTRAL</t>
  </si>
  <si>
    <t>Mínimo &gt;  15 % 
Satisfactorio &gt; 5%  &lt;= 15%
Sobresaliente  &lt;= 5%</t>
  </si>
  <si>
    <t>Alianzas Estratégicas</t>
  </si>
  <si>
    <t>Fortalecimiento organizacional y simplificación de procesos</t>
  </si>
  <si>
    <t>Gobierno digital</t>
  </si>
  <si>
    <t>Información y Comunicación</t>
  </si>
  <si>
    <t xml:space="preserve">Gestión de la información estadística </t>
  </si>
  <si>
    <t>Gestión presupuestal y eficiencia del gasto público. (Programar presupuesto)</t>
  </si>
  <si>
    <t>GESTIÓN DEL CONOCIMIENTO Y COMUNICACIONES</t>
  </si>
  <si>
    <t>Talento Humano</t>
  </si>
  <si>
    <t>Gestión estratégica de talento humano</t>
  </si>
  <si>
    <t>GESTIÓN DE SERVICIOS TECNOLÓGICOS</t>
  </si>
  <si>
    <t>APOYO</t>
  </si>
  <si>
    <t>Integridad</t>
  </si>
  <si>
    <t>GESTIÓN FINANCIERA</t>
  </si>
  <si>
    <t>Gestión presupuestal y eficiencia del gasto público. (Ejecutar el presupuesto)</t>
  </si>
  <si>
    <t>GESTIÓN CONTRACTUAL</t>
  </si>
  <si>
    <t>GESTIÓN DEL TALENTO HUMANO</t>
  </si>
  <si>
    <t>Gestión ambiental para el buen uso de los recursos públicos</t>
  </si>
  <si>
    <t>ADMINISTRACIÓN DE BIENES Y SERVICIOS</t>
  </si>
  <si>
    <t>GESTIÓN DOCUMENTAL</t>
  </si>
  <si>
    <t>Gestión documental</t>
  </si>
  <si>
    <t>Gestión del conocimiento e innovación</t>
  </si>
  <si>
    <t>Gestión del conocimiento y la innovación</t>
  </si>
  <si>
    <t>EVALUACION</t>
  </si>
  <si>
    <t>Control interno</t>
  </si>
  <si>
    <t>ESPECIFICACIONES TÉCNICAS</t>
  </si>
  <si>
    <t>Mínimo: &lt;= 60%
Satisfactorio: &gt; 60% &lt; = 80%
Sobresaliente: &gt; 80%</t>
  </si>
  <si>
    <t>METADATOS</t>
  </si>
  <si>
    <t>Mínimo: &lt; 60%
Satisfactorio: &gt; = 60% &lt; 80%
Sobresaliente: &gt;= 80%</t>
  </si>
  <si>
    <t>REPOSITORIO DE INFORMACIÓN</t>
  </si>
  <si>
    <t>ANÁLISIS DE INFORMACIÓN REALIZADOS</t>
  </si>
  <si>
    <t>Mínimo: &lt;70%
Satisfactorio: &gt;= 70% &lt; 90%
Sobresaliente: &gt;= 90%</t>
  </si>
  <si>
    <t>GESTIÓN DE REQUERIMIENTOS DE INFORMACIÓN</t>
  </si>
  <si>
    <t>Mínimo: &lt;60%
Satisfactorio: &gt;= 60% &lt; 80%
Sobresaliente: &gt; = 80%</t>
  </si>
  <si>
    <t>ESTRATEGIAS DE USO Y APROPIACIÓN</t>
  </si>
  <si>
    <r>
      <t xml:space="preserve">            </t>
    </r>
    <r>
      <rPr>
        <u/>
        <sz val="12"/>
        <rFont val="Arial"/>
        <family val="2"/>
      </rPr>
      <t xml:space="preserve">   Estrategias de uso y apropiación atendidas  </t>
    </r>
    <r>
      <rPr>
        <sz val="12"/>
        <rFont val="Arial"/>
        <family val="2"/>
      </rPr>
      <t xml:space="preserve">    * 100
 Estrategias de uso y apropiación requeridas</t>
    </r>
  </si>
  <si>
    <t>Mínimo: &lt;70%
Satisfactorio: &gt;=70% &lt;90%
Sobresaliente: &gt;=90%</t>
  </si>
  <si>
    <t>FUNCIONALIDADES DESARROLLADAS</t>
  </si>
  <si>
    <r>
      <rPr>
        <u/>
        <sz val="12"/>
        <rFont val="Arial"/>
        <family val="2"/>
      </rPr>
      <t xml:space="preserve">                               Funcionalidades desarrolladas                   </t>
    </r>
    <r>
      <rPr>
        <sz val="12"/>
        <rFont val="Arial"/>
        <family val="2"/>
      </rPr>
      <t xml:space="preserve">   * 100
 Requerimientos de funcionalidades para desarrollar</t>
    </r>
  </si>
  <si>
    <t>Mínimo: &lt; 60%
Satisfactorio: &gt;= 60% &lt; 80%
Sobresaliente: &gt; =80%</t>
  </si>
  <si>
    <t>Transparencia, acceso a la información pública y lucha contra la corrupción</t>
  </si>
  <si>
    <t>Mínimo: &lt;60%
Satisfactorio: &gt;=60% - &lt;90%
Sobresaliente: &gt;=90%</t>
  </si>
  <si>
    <t>Participación ciudadana en la gestión pública</t>
  </si>
  <si>
    <t>AVANCE EN LA GENERACIÓN DE PRODUCTOS DEL ÁMBITO NACIONAL</t>
  </si>
  <si>
    <t>AVANCE EN LA GENERACIÓN DE PRODUCTOS DEL ÁMBITO TERRITORIAL</t>
  </si>
  <si>
    <t xml:space="preserve"> INCIDENTES DE SEGURIDAD</t>
  </si>
  <si>
    <r>
      <t xml:space="preserve">              </t>
    </r>
    <r>
      <rPr>
        <u/>
        <sz val="12"/>
        <rFont val="Arial"/>
        <family val="2"/>
      </rPr>
      <t>Número de incidentes de seguridad de la Información atendidos en el mes</t>
    </r>
    <r>
      <rPr>
        <sz val="12"/>
        <rFont val="Arial"/>
        <family val="2"/>
      </rPr>
      <t xml:space="preserve">   * 100
 Total de incidentes de seguridad de la información reportados en el mes</t>
    </r>
  </si>
  <si>
    <t>Mínimo: &lt; 80%
Satisfactorio: &gt;= 80% &lt; 90%
Sobresaliente: &gt;= 90%</t>
  </si>
  <si>
    <t xml:space="preserve"> COPIAS DE RESPALDO</t>
  </si>
  <si>
    <t>Seguridad digital</t>
  </si>
  <si>
    <t>ANÁLISIS DE VULNERABILIDADES</t>
  </si>
  <si>
    <t>Mínimo: &lt; 85%
Satisfactorio: &gt;= 85% &lt; 90%
Sobresaliente: &gt;= 90%</t>
  </si>
  <si>
    <t>EJECUCIÓN DE PAC</t>
  </si>
  <si>
    <t>ECONOMÍA</t>
  </si>
  <si>
    <t>MENSUAL</t>
  </si>
  <si>
    <t>Mínimo &lt;=70%
Satisfactorio &gt;70% &lt;90%
Sobresaliente  &gt;= 90%</t>
  </si>
  <si>
    <t>EJECUCIÓN PRESUPUESTAL</t>
  </si>
  <si>
    <t xml:space="preserve">CUMPLIMIENTO PLAN DE BIENESTAR E INCENTIVOS </t>
  </si>
  <si>
    <t>Mínimo &lt;60%
Satisfactorio &gt;=60% &lt;80%
Sobresaliente &gt;=80%</t>
  </si>
  <si>
    <t>Mínimo &lt; 60 % 
Satisfactorio &gt; = 60 % &lt; 80% 
Sobresaliente  &gt; = 80%</t>
  </si>
  <si>
    <t>SATISFACCIÓN ACTIVIDADES DEL PLAN DE BIENESTAR E INCENTIVOS</t>
  </si>
  <si>
    <t>CUMPLIMIENTO PLAN ANUAL DE TRABAJO SST</t>
  </si>
  <si>
    <t>EFICIENCIA</t>
  </si>
  <si>
    <t>Mínimo &lt; 60 % 
Satisfactorio &gt; = 60 % &lt; = 85% 
Sobresaliente  &gt; 85%</t>
  </si>
  <si>
    <t>AUSENTISMO POR CAUSA MÉDICA</t>
  </si>
  <si>
    <t>Mínimo &gt; 5 %
Satisfactorio &gt;= 1 % y &lt;= 5 % 
Sobresaliente &lt; 1 %</t>
  </si>
  <si>
    <t>CUMPLIMIENTO PLAN INSTITUCIONAL DE CAPACITACIÓN</t>
  </si>
  <si>
    <t>Mínimo &lt;60%
Satisfactorio &gt;=60% &lt;85%
Sobresaliente &gt;=85%</t>
  </si>
  <si>
    <t>CONTRATOS ELABORADOS OPORTUNAMENTE</t>
  </si>
  <si>
    <t>Mínimo X &gt; 100%
Sobresaliente X ≤ 100%</t>
  </si>
  <si>
    <t>PROCESOS CONTRACTUALES GESTIONADOS</t>
  </si>
  <si>
    <t>Mínimo &lt;=60%
Satisfactorio &gt;60% &lt;=80%
Sobresaliente &gt;80%</t>
  </si>
  <si>
    <t>CONSUMO DE ENERGÍA ELÉCTRICA</t>
  </si>
  <si>
    <t>CONSUMO DE AGUA</t>
  </si>
  <si>
    <t>GENERACIÓN DE RESIDUOS</t>
  </si>
  <si>
    <t xml:space="preserve">	ATENCIÓN DE SOLICITUDES DE BIENES DEVOLUTIVOS Y DE CONSUMO</t>
  </si>
  <si>
    <t>Mínimo &lt; 80%
Satisfactorio &gt;= 80% &lt;90%
Sobresaliente &gt;=90%</t>
  </si>
  <si>
    <t>CONSULTA DE EXPEDIENTES</t>
  </si>
  <si>
    <t>Mínimo &lt; 95%
Satisfactorio &gt;= 95% &lt;98%
Sobresaliente &gt;=98%</t>
  </si>
  <si>
    <t>PETICIONES, QUEJAS, RECLAMOS, SUGERENCIAS Y/O DENUNCIAS</t>
  </si>
  <si>
    <t>Servicio al ciudadano</t>
  </si>
  <si>
    <t>Mínimo &lt; 85%
Satisfactorio &gt;= 85% &lt;95%
Sobresaliente &gt;=95%</t>
  </si>
  <si>
    <t>OPORTUNIDAD EN LA PRESENTACIÓN DE INFORMES DE SEGUIMIENTO Y EVALUACIÓN</t>
  </si>
  <si>
    <t>Mínimo: &lt;80% 
Satisfactorio: &gt;= 80% &lt; 90% 
Sobresaliente: &gt;= 90%</t>
  </si>
  <si>
    <t>INSTRUCTIVO DE DILIGENCIAMIENTO</t>
  </si>
  <si>
    <t>N°</t>
  </si>
  <si>
    <t>CAMPO</t>
  </si>
  <si>
    <t>INFORMACIÓN  QUE DEBE CONTENER</t>
  </si>
  <si>
    <t>Proceso</t>
  </si>
  <si>
    <t>Seleccione de la lista desplegable, el nombre del proceso del cual hace parte el indicador. Si es necesario, realizar la combinación de celdas cuando el indicador se asocia a más de un proceso.</t>
  </si>
  <si>
    <t>Categoría del proceso</t>
  </si>
  <si>
    <t>Seleccione de la lista desplegable la categoría del proceso del cual hace parte el indicador.  Si es necesario, realizar la combinación de celdas cuando el indicador se asocia a más de una categoría de proceso.</t>
  </si>
  <si>
    <t>Nombre del Indicador</t>
  </si>
  <si>
    <t>Registrar el nombre del indicador, tal como quedó aprobado en la Hoja de vida del indicador vigente.</t>
  </si>
  <si>
    <t>Fórmula</t>
  </si>
  <si>
    <t>Expresión matemática de las variables involucradas para el cálculo del indicador y la operación que se realiza para obtener el resultado. Tomarla de la Hoja de vida del indicador vigente.</t>
  </si>
  <si>
    <t>Objetivo Estratégico</t>
  </si>
  <si>
    <t>Seleccione de la lista desplegable, el objetivo estratégico que esta relacionado con el indicador, de acuerdo a lo registrado en la Hoja de vida del indicador vigente. Si es necesario, realizar la combinación de celdas cuando el indicador se asocia a más de un objetivo estratégico.</t>
  </si>
  <si>
    <t>Es indicador estratégico?</t>
  </si>
  <si>
    <t>Seleccione de la lista desplegable SI o No, para identificar si es o no es indicador estratégico de acuerdo a lo registrado en la Hoja de vida del indicador vigente.</t>
  </si>
  <si>
    <t>Dimensión del MIPG</t>
  </si>
  <si>
    <t>Seleccione de la lista desplegable, la Dimensión del MIPG, de acuerdo a lo registrado en la Hoja de vida del indicador vigente. Si es necesario, realizar la combinación de celdas cuando el indicador se asocia a más de una dimensión del MIPG.</t>
  </si>
  <si>
    <t>Política y/o aspecto del MIPG</t>
  </si>
  <si>
    <t>Seleccione de la lista desplegable la Política y/o aspecto del MIPG, de acuerdo a lo registrado en la Hoja de vida del indicador vigente. Si es necesario, realizar la combinación de celdas cuando el indicador se asocia a más de una política y/o aspecto del MIPG.</t>
  </si>
  <si>
    <t>Proyecto de Inversión</t>
  </si>
  <si>
    <t>Registre el Proyecto de Inversión al cual se asocia el indicador, de acuerdo a lo registrado en la Hoja de vida del indicador vigente, de lo contrario indique N/A.</t>
  </si>
  <si>
    <t>Tipo de Indicador</t>
  </si>
  <si>
    <t>Se selecciona de la lista desplegable el tipo de indicador eficacia, eficiencia, efectividad, economía, según la definición de cada uno de estos establecida en el procedimiento Gestión de indicadores del SG.</t>
  </si>
  <si>
    <t>Frecuencia de medición</t>
  </si>
  <si>
    <t>Seleccione de la lista desplegable la frecuencia con que se va a medir el indicador: Mensual, bimestral, trimestral, semestral, anual, etc. Tomarla de la Hoja de vida del indicador aprobada.</t>
  </si>
  <si>
    <t>Versión hoja de vida del indicador</t>
  </si>
  <si>
    <t>En este campo se diligencia la versión vigente del indicador para el cual se realizó la medición.</t>
  </si>
  <si>
    <t>Medición (%)</t>
  </si>
  <si>
    <t>Se registra en el cuatrimestre correspondiente, el resultado del indicador, traído del formato de Medición y análisis. El valor diligenciado como número, se interpreta como porcentaje (%).  Para los campos de Ene, Feb, Mar, Abr, May, Jun, Jul, Ago, Sep, Oct, Nov y Dic, los campos se encuentran formulados de acuerdo a un rango de análisis así:
Mínimo &lt;80% Color Rojo      Satisfactorio &gt;= 80% &lt; 90% Color Amarillo     Sobresaliente &gt;= 90% Color Verde
En los casos donde el rango de análisis del indicador sea otro y con tendencia positiva, (por ejemplo cuando la meta del rango de análisis sobresaliente sea 100%) de acuerdo a lo que quedó establecido en la Hoja de vida del indicador vigente, se deberá reprogramar los campos de Ene, Feb, Mar, Abr, May, Jun, Jul, Ago, Sep, Oct, Nov y Dic así: 
Ubique el cursor en el campo de Ene; En la herramienta de inicio de clic en el botón de "Formato condicional"; Luego de clic en el botón "Conjunto de iconos"; Ahora de clic en el botón final "Mas reglas"; En la ventana que se despliega, diligencie en el campo "valor" del "icono verde", el valor inferior del rango sobresaliente; de la Hoja de vida del indicador aprobada (En este caso el valor de 90 se modifica); En el campo de "Tipo" seleccione "Número"; Ahora diligencie en el campo "valor" del "icono amarillo", el valor inferior del rango satisfactorio; de la Hoja de vida del indicador aprobada (En este caso el valor de 80 se modifica); En el campo de "Tipo" seleccione "Número"; De clic en el botón "Aceptar"; En la herramienta de inicio de clic en el botón de "Copiar formato" y aplíquelo a los campos de Feb, Mar, Abr, May, Jun, Jul, Ago, Sep, Oct, Nov y Dic.
En los casos donde el rango de análisis del indicador sea otro y con tendencia negativa, (por ejemplo cuando la meta del rango de análisis sobresaliente sea 0%) de acuerdo a lo que quedó establecido en la Hoja de vida del indicador vigente, se deberá reprogramar los campos de Ene, Feb, Mar, Abr, May, Jun, Jul, Ago, Sep, Oct, Nov y Dic así: 
Ubique el cursor en el campo de Ene; En la herramienta de inicio de clic en el botón de "Formato condicional"; Luego de clic en el botón "Conjunto de iconos"; Ahora de clic en el botón final "Mas reglas"; En la ventana que se despliega, de clic en el botón "Invertir criterio de ordenación del icono"  diligencie en el campo "valor" del "icono rojo", el valor inferior del rango sobresaliente; de la Hoja de vida del indicador aprobada (En este caso el valor de 90 se modifica); En el campo de "Tipo" seleccione "Número"; Ahora diligencie en el campo "valor" del "icono amarillo", el valor superior del rango satisfactorio; de la Hoja de vida del indicador aprobada (En este caso el valor de 80 se modifica); En el campo de "Tipo" seleccione "Número"; De clic en el botón "Aceptar"; En la herramienta de inicio de clic en el botón de "Copiar formato" y aplíquelo a los campos de Feb, Mar, Abr, May, Jun, Jul, Ago, Sep, Oct, Nov y Dic.</t>
  </si>
  <si>
    <t>Promedio/ Ubicación en rango</t>
  </si>
  <si>
    <t>Se calcula el promedio del cuatrimestre para los indicadores mensuales, en el caso de indicadores bimestrales se toma para el corte cuatrimestral el dato del bimestre, para los indicadores trimestrales, se toma el dato del trimestre, Según la fecha de corte se diligencia la columna primer cuatrimestre, segundo cuatrimestre y tercer cuatrimestre.  Cada cuatrimestre se debe diligenciar el promedio acumulado, para  caso del primer cuatrimestre el promedio acumulado será el mismo dato que se diligencie en la columna primer cuatrimestre, para el caso del segundo cuatrimestre se debe calcular el promedio del primer y segundo cuatrimestre y para el tercer cuatrimestre se calcula el promedio acumulado con el dato de todos los cuatrimestres del año.
Al lado de la columna de promedio de cada cuatrimestre según corresponda la medición se debe seleccionar de la lista desplegable el rango en el que queda el indicador para el promedio.</t>
  </si>
  <si>
    <t xml:space="preserve">Rango </t>
  </si>
  <si>
    <t>Se registran los intervalos definidos por el responsable del proceso en la Hoja de vida del indicador debidamente aprobada. Para esta definición se utilizan los signos &lt; y &gt;  dentro de los niveles: Mínimo, Satisfactorio o Sobresaliente.</t>
  </si>
  <si>
    <t>Análisis Cualitativo</t>
  </si>
  <si>
    <t>Espacio para registrar el análisis del comportamiento del indicador reportado por el líder del proceso en el formato Medición y análisis de indicadores vigente. Según sea la fecha de corte se diligencia la columna análisis primer cuatrimestre, segundo cuatrimestre, tercer cuatrimestre y análisis año.</t>
  </si>
  <si>
    <t>PROCESOS UPRA 2020</t>
  </si>
  <si>
    <t>TIPO INDICADOR</t>
  </si>
  <si>
    <t>FRECUENCIA DE MEDICIÓN</t>
  </si>
  <si>
    <t>Objetivos Estratégicos</t>
  </si>
  <si>
    <t>Política y/o Aspecto del MIPG</t>
  </si>
  <si>
    <t>BIMESTRAL</t>
  </si>
  <si>
    <t>OTRA</t>
  </si>
  <si>
    <t>Racionalización de trámites</t>
  </si>
  <si>
    <t>EVALUACIÓN INDEPENDIENTE</t>
  </si>
  <si>
    <t>Trabajo por Proyectos</t>
  </si>
  <si>
    <t xml:space="preserve">Mínimo  &lt; 70 %  
Satisfactorio &gt;= 70 % &lt; 90
Sobresaliente  &gt;= 90% </t>
  </si>
  <si>
    <t>PARTICIPACIÓN EN LAS ACTIVIDADES DE BIENESTAR E INCENTIVOS PLANEADAS</t>
  </si>
  <si>
    <t>CONTRATOS LIQUIDADOS</t>
  </si>
  <si>
    <t>Mínimo &gt;=50%
Satisfactorio &gt;=10% &lt;50%
Sobresaliente &lt;10%</t>
  </si>
  <si>
    <t>Mínimo &gt;=40%
Satisfactorio &gt;=10% &lt;40%
Sobresaliente &lt;10%</t>
  </si>
  <si>
    <t>Mínimo &gt;=100%
Satisfactorio &gt;=50% &lt;100%
Sobresaliente &lt;50%</t>
  </si>
  <si>
    <t>MANTENIMIENTOS PREVENTIVOS REALIZADOS A LOS VEHÍCULOS DE LA UPRA</t>
  </si>
  <si>
    <t>CUMPLIMIENTO DEL PLAN ANUAL DE AUDITORIAS</t>
  </si>
  <si>
    <t>IMPLEMENTACIÓN DEL SISTEMA DE GESTIÓN DE SEGURIDAD Y SALUD EN EL TRABAJO - INTERVENCIÓN DE RIESGOS</t>
  </si>
  <si>
    <r>
      <rPr>
        <sz val="12"/>
        <rFont val="Arial"/>
        <family val="2"/>
      </rPr>
      <t xml:space="preserve">Porcentaje general de avance acumulado de generación de 
         </t>
    </r>
    <r>
      <rPr>
        <u/>
        <sz val="12"/>
        <rFont val="Arial"/>
        <family val="2"/>
      </rPr>
      <t xml:space="preserve">         productos del ámbito nacional para el periodo de medición       </t>
    </r>
    <r>
      <rPr>
        <sz val="12"/>
        <rFont val="Arial"/>
        <family val="2"/>
      </rPr>
      <t xml:space="preserve">  * 100
Porcentaje general programado acumulado de generación del 
producto del ámbito nacional para el periodo de medición</t>
    </r>
  </si>
  <si>
    <r>
      <t xml:space="preserve">          </t>
    </r>
    <r>
      <rPr>
        <u/>
        <sz val="12"/>
        <rFont val="Arial"/>
        <family val="2"/>
      </rPr>
      <t xml:space="preserve">    Pagos ejecutados en el periodo   </t>
    </r>
    <r>
      <rPr>
        <sz val="12"/>
        <rFont val="Arial"/>
        <family val="2"/>
      </rPr>
      <t xml:space="preserve">  * 100
 Pagos proyectados en el periodo </t>
    </r>
  </si>
  <si>
    <r>
      <rPr>
        <sz val="12"/>
        <rFont val="Arial"/>
        <family val="2"/>
      </rPr>
      <t xml:space="preserve">           </t>
    </r>
    <r>
      <rPr>
        <u/>
        <sz val="12"/>
        <rFont val="Arial"/>
        <family val="2"/>
      </rPr>
      <t xml:space="preserve">    Presupuesto UPRA ejecutado en el periodo   </t>
    </r>
    <r>
      <rPr>
        <sz val="12"/>
        <rFont val="Arial"/>
        <family val="2"/>
      </rPr>
      <t xml:space="preserve">  * 100
  Presupuesto UPRA proyectado en el periodo</t>
    </r>
  </si>
  <si>
    <r>
      <t xml:space="preserve">       </t>
    </r>
    <r>
      <rPr>
        <u/>
        <sz val="12"/>
        <rFont val="Arial"/>
        <family val="2"/>
      </rPr>
      <t>Número de informes de seguimiento y evaluación realizados oportunamente</t>
    </r>
    <r>
      <rPr>
        <sz val="12"/>
        <rFont val="Arial"/>
        <family val="2"/>
      </rPr>
      <t xml:space="preserve">  * 100
 Número de informes de seguimiento y evaluación programados</t>
    </r>
  </si>
  <si>
    <r>
      <t xml:space="preserve">         </t>
    </r>
    <r>
      <rPr>
        <u/>
        <sz val="12"/>
        <rFont val="Arial"/>
        <family val="2"/>
      </rPr>
      <t>Número de PQRSD atendidas oportunamente en el periodo</t>
    </r>
    <r>
      <rPr>
        <sz val="12"/>
        <rFont val="Arial"/>
        <family val="2"/>
      </rPr>
      <t xml:space="preserve">  * 100%
Número de PQRSD recibidas en el periodo   </t>
    </r>
  </si>
  <si>
    <r>
      <t xml:space="preserve">        </t>
    </r>
    <r>
      <rPr>
        <u/>
        <sz val="12"/>
        <rFont val="Arial"/>
        <family val="2"/>
      </rPr>
      <t xml:space="preserve">  Número de solicitudes atendidas en un día  </t>
    </r>
    <r>
      <rPr>
        <sz val="12"/>
        <rFont val="Arial"/>
        <family val="2"/>
      </rPr>
      <t xml:space="preserve">  * 100
Número total de solicitudes recibidas  </t>
    </r>
  </si>
  <si>
    <r>
      <t xml:space="preserve">          </t>
    </r>
    <r>
      <rPr>
        <u/>
        <sz val="12"/>
        <rFont val="Arial"/>
        <family val="2"/>
      </rPr>
      <t xml:space="preserve">   Tiempo promedio en la elaboración de los contratos  </t>
    </r>
    <r>
      <rPr>
        <sz val="12"/>
        <rFont val="Arial"/>
        <family val="2"/>
      </rPr>
      <t xml:space="preserve">  * 100
 Tiempo establecido para la elaboración de contratos  
Nota: El tiempo establecido es de 5 días hábiles, a partir del día siguiente a la radicación del proceso.</t>
    </r>
  </si>
  <si>
    <r>
      <t xml:space="preserve">          </t>
    </r>
    <r>
      <rPr>
        <u/>
        <sz val="12"/>
        <rFont val="Arial"/>
        <family val="2"/>
      </rPr>
      <t xml:space="preserve">  Días perdidos con incapacidad con orden médica  </t>
    </r>
    <r>
      <rPr>
        <sz val="12"/>
        <rFont val="Arial"/>
        <family val="2"/>
      </rPr>
      <t xml:space="preserve">  * 100
Días programados en el periodo evaluado </t>
    </r>
  </si>
  <si>
    <r>
      <t xml:space="preserve">          </t>
    </r>
    <r>
      <rPr>
        <u/>
        <sz val="12"/>
        <rFont val="Arial"/>
        <family val="2"/>
      </rPr>
      <t xml:space="preserve">  Actividades del plan de trabajo anual del SST realizadas  </t>
    </r>
    <r>
      <rPr>
        <sz val="12"/>
        <rFont val="Arial"/>
        <family val="2"/>
      </rPr>
      <t xml:space="preserve">  * 100  
Actividades del plan de trabajo anual del SST planeadas </t>
    </r>
  </si>
  <si>
    <r>
      <t xml:space="preserve">        </t>
    </r>
    <r>
      <rPr>
        <u/>
        <sz val="12"/>
        <rFont val="Arial"/>
        <family val="2"/>
      </rPr>
      <t># de encuestas diligenciadas con un promedio entre 4 y 5 durante el periodo</t>
    </r>
    <r>
      <rPr>
        <sz val="12"/>
        <rFont val="Arial"/>
        <family val="2"/>
      </rPr>
      <t xml:space="preserve">  * 100 
# de encuestas diligenciadas durante el periodo </t>
    </r>
  </si>
  <si>
    <r>
      <t xml:space="preserve">     </t>
    </r>
    <r>
      <rPr>
        <u/>
        <sz val="12"/>
        <rFont val="Arial"/>
        <family val="2"/>
      </rPr>
      <t># de personas participantes en las actividades ejecutadas durante el periodo</t>
    </r>
    <r>
      <rPr>
        <sz val="12"/>
        <rFont val="Arial"/>
        <family val="2"/>
      </rPr>
      <t xml:space="preserve">  * 100
# de personas planeadas para las actividades durante el periodo</t>
    </r>
  </si>
  <si>
    <r>
      <t xml:space="preserve">               </t>
    </r>
    <r>
      <rPr>
        <u/>
        <sz val="12"/>
        <rFont val="Arial"/>
        <family val="2"/>
      </rPr>
      <t xml:space="preserve"> Mtd + Mtg con revisión metodológica acumulado </t>
    </r>
    <r>
      <rPr>
        <sz val="12"/>
        <rFont val="Arial"/>
        <family val="2"/>
      </rPr>
      <t xml:space="preserve">   * 100
  Mtd + Mtg enviadas para revisión acumulado</t>
    </r>
  </si>
  <si>
    <r>
      <t xml:space="preserve">      </t>
    </r>
    <r>
      <rPr>
        <u/>
        <sz val="12"/>
        <rFont val="Arial"/>
        <family val="2"/>
      </rPr>
      <t xml:space="preserve">  ETd + ETg con revisión metodológica acumulado  </t>
    </r>
    <r>
      <rPr>
        <sz val="12"/>
        <rFont val="Arial"/>
        <family val="2"/>
      </rPr>
      <t xml:space="preserve">   * 100
ETd + ETg enviadas para revisión acumulado</t>
    </r>
  </si>
  <si>
    <r>
      <t xml:space="preserve">           </t>
    </r>
    <r>
      <rPr>
        <u/>
        <sz val="12"/>
        <rFont val="Arial"/>
        <family val="2"/>
      </rPr>
      <t xml:space="preserve">                 Número de análisis acumulados realizados               </t>
    </r>
    <r>
      <rPr>
        <sz val="12"/>
        <rFont val="Arial"/>
        <family val="2"/>
      </rPr>
      <t xml:space="preserve">   * 100
Número de solicitudes de análisis acumulados recibidos</t>
    </r>
  </si>
  <si>
    <r>
      <t xml:space="preserve">               </t>
    </r>
    <r>
      <rPr>
        <u/>
        <sz val="12"/>
        <rFont val="Arial"/>
        <family val="2"/>
      </rPr>
      <t xml:space="preserve">    Cantidad de requerimientos de información gestionados acumulados    </t>
    </r>
    <r>
      <rPr>
        <sz val="12"/>
        <rFont val="Arial"/>
        <family val="2"/>
      </rPr>
      <t xml:space="preserve">   * 100
    Cantidad de requerimientos de información recibidos por GI acumulados</t>
    </r>
  </si>
  <si>
    <t>CUMPLIMIENTO EN LA REVISIÓN DE PROYECTOS DE ACTOS ADMINISTRATIVOS</t>
  </si>
  <si>
    <r>
      <rPr>
        <u/>
        <sz val="12"/>
        <rFont val="Arial"/>
        <family val="2"/>
      </rPr>
      <t>(Número de mantenimientos preventivos realizados a los automotores</t>
    </r>
    <r>
      <rPr>
        <sz val="12"/>
        <rFont val="Arial"/>
        <family val="2"/>
      </rPr>
      <t xml:space="preserve"> * 100
Número de mantenimientos preventivos programados)</t>
    </r>
  </si>
  <si>
    <t>COMUNICACIONES OFICIALES</t>
  </si>
  <si>
    <t>Mínimo &lt; 70%
Satisfactorio &gt;= 70% &lt;85%
Sobresaliente &gt;=85%</t>
  </si>
  <si>
    <t>Mínimo &lt; 70 %
Satisfactorio  &gt; = 70 % y &lt; 90 %
Sobresaliente &gt; = 90 %</t>
  </si>
  <si>
    <r>
      <t xml:space="preserve">Promedio de los % ejecutados de las metas establecidas </t>
    </r>
    <r>
      <rPr>
        <u/>
        <sz val="12"/>
        <rFont val="Arial"/>
        <family val="2"/>
      </rPr>
      <t xml:space="preserve">
</t>
    </r>
    <r>
      <rPr>
        <sz val="12"/>
        <rFont val="Arial"/>
        <family val="2"/>
      </rPr>
      <t xml:space="preserve">    </t>
    </r>
    <r>
      <rPr>
        <u/>
        <sz val="12"/>
        <rFont val="Arial"/>
        <family val="2"/>
      </rPr>
      <t xml:space="preserve">   para los componentes del plan de acción en el periodo evaluado   </t>
    </r>
    <r>
      <rPr>
        <sz val="12"/>
        <rFont val="Arial"/>
        <family val="2"/>
      </rPr>
      <t xml:space="preserve">  * 100 
Promedio de los % programados de las metas establecidas para 
los componentes del plan de acción en el periodo evaluado </t>
    </r>
  </si>
  <si>
    <r>
      <rPr>
        <u/>
        <sz val="12"/>
        <rFont val="Arial"/>
        <family val="2"/>
      </rPr>
      <t>Número de menciones (positivas/neutrales) de la UPRA en medios</t>
    </r>
    <r>
      <rPr>
        <sz val="12"/>
        <rFont val="Arial"/>
        <family val="2"/>
      </rPr>
      <t xml:space="preserve">  * 100%
Número total de menciones en medios</t>
    </r>
  </si>
  <si>
    <r>
      <t xml:space="preserve">Porcentaje general de avance acumulado de generación 
         </t>
    </r>
    <r>
      <rPr>
        <u/>
        <sz val="12"/>
        <rFont val="Arial"/>
        <family val="2"/>
      </rPr>
      <t xml:space="preserve">   de productos del ámbito territorial para el periodo de medición     </t>
    </r>
    <r>
      <rPr>
        <sz val="12"/>
        <rFont val="Arial"/>
        <family val="2"/>
      </rPr>
      <t xml:space="preserve">  * 100 
Porcentaje general programado acumulado de generación del 
producto del ámbito territorial para el periodo de medición  </t>
    </r>
  </si>
  <si>
    <r>
      <t xml:space="preserve">                   </t>
    </r>
    <r>
      <rPr>
        <u/>
        <sz val="12"/>
        <rFont val="Arial"/>
        <family val="2"/>
      </rPr>
      <t xml:space="preserve">   # de actividades del plan de bienestar e incentivos ejecutadas  </t>
    </r>
    <r>
      <rPr>
        <sz val="12"/>
        <rFont val="Arial"/>
        <family val="2"/>
      </rPr>
      <t xml:space="preserve"> * 100
                     # de actividades del plan de bienestar e incentivos programada </t>
    </r>
  </si>
  <si>
    <r>
      <t xml:space="preserve">       </t>
    </r>
    <r>
      <rPr>
        <u/>
        <sz val="12"/>
        <rFont val="Arial"/>
        <family val="2"/>
      </rPr>
      <t># Capacitaciones realizadas en el periodo de medición</t>
    </r>
    <r>
      <rPr>
        <sz val="12"/>
        <rFont val="Arial"/>
        <family val="2"/>
      </rPr>
      <t xml:space="preserve">  * 100
# Capacitaciones programadas en cada vigencia </t>
    </r>
  </si>
  <si>
    <r>
      <t xml:space="preserve">Número de procesos contractuales radicados 
                 </t>
    </r>
    <r>
      <rPr>
        <u/>
        <sz val="12"/>
        <rFont val="Arial"/>
        <family val="2"/>
      </rPr>
      <t xml:space="preserve">   en Secretaria General para el periodo de medición    </t>
    </r>
    <r>
      <rPr>
        <sz val="12"/>
        <rFont val="Arial"/>
        <family val="2"/>
      </rPr>
      <t xml:space="preserve">        * 100 
 Número de procesos establecidos en el plan anual
de adquisiciones para el periodo de medición </t>
    </r>
  </si>
  <si>
    <r>
      <t xml:space="preserve">       Cantidad de actividades realizadas de acuerdo 
                  </t>
    </r>
    <r>
      <rPr>
        <u/>
        <sz val="12"/>
        <rFont val="Arial"/>
        <family val="2"/>
      </rPr>
      <t xml:space="preserve">   con lo establecido en el Plan Anual de Auditoria  </t>
    </r>
    <r>
      <rPr>
        <sz val="12"/>
        <rFont val="Arial"/>
        <family val="2"/>
      </rPr>
      <t xml:space="preserve">  * 100
      Cantidad total de actividades programados en el
      Plan Anual de Auditoria de la vigencia</t>
    </r>
  </si>
  <si>
    <r>
      <t xml:space="preserve">         </t>
    </r>
    <r>
      <rPr>
        <u/>
        <sz val="12"/>
        <rFont val="Arial"/>
        <family val="2"/>
      </rPr>
      <t xml:space="preserve">               N° de riesgos materializados en el periodo evaluado          </t>
    </r>
    <r>
      <rPr>
        <sz val="12"/>
        <rFont val="Arial"/>
        <family val="2"/>
      </rPr>
      <t xml:space="preserve">  * 100
N° de riesgos identificados y formalizados 
en el SG para el periodo evaluado </t>
    </r>
  </si>
  <si>
    <r>
      <rPr>
        <u/>
        <sz val="12"/>
        <rFont val="Arial"/>
        <family val="2"/>
      </rPr>
      <t xml:space="preserve"># comunicaciones oficiales enviadas y recibidas por el destinatario final  </t>
    </r>
    <r>
      <rPr>
        <sz val="12"/>
        <rFont val="Arial"/>
        <family val="2"/>
      </rPr>
      <t xml:space="preserve">  * 100%
# comunicaciones oficiales enviadas</t>
    </r>
  </si>
  <si>
    <t>GESTIÓN INTEROPERABILIDAD E INTERCAMBIO DE INFORMACIÓN</t>
  </si>
  <si>
    <r>
      <rPr>
        <u/>
        <sz val="12"/>
        <rFont val="Arial"/>
        <family val="2"/>
      </rPr>
      <t>Cantidad de actividades del procedimiento de interoperabilidad ejecutadas (AE) *</t>
    </r>
    <r>
      <rPr>
        <sz val="12"/>
        <rFont val="Arial"/>
        <family val="2"/>
      </rPr>
      <t xml:space="preserve"> 100
 Cantidad de actividades del procedimiento de interoperabilidad programadas (AP) </t>
    </r>
  </si>
  <si>
    <t>Servicio de gestión de tecnologías de información y comunicación para la planificación del territorio rural para usos
agropecuarios en el ámbito nacional TIC.</t>
  </si>
  <si>
    <t>Mínimo: &lt;= 25%
Satisfactorio: &gt; 25% &lt; = 75%
Sobresaliente: &gt; 75%</t>
  </si>
  <si>
    <r>
      <t xml:space="preserve">            </t>
    </r>
    <r>
      <rPr>
        <u/>
        <sz val="12"/>
        <rFont val="Arial"/>
        <family val="2"/>
      </rPr>
      <t xml:space="preserve">  Cantidad de registros almacenados </t>
    </r>
    <r>
      <rPr>
        <sz val="12"/>
        <rFont val="Arial"/>
        <family val="2"/>
      </rPr>
      <t xml:space="preserve">   * 100
 Cantidad de registros asignados para almacenamiento</t>
    </r>
  </si>
  <si>
    <t>MANTENIMIENTOS DE INFRAESTRUCTURA TECNOLÓGICA</t>
  </si>
  <si>
    <r>
      <t xml:space="preserve">                    </t>
    </r>
    <r>
      <rPr>
        <u/>
        <sz val="12"/>
        <rFont val="Arial"/>
        <family val="2"/>
      </rPr>
      <t xml:space="preserve">    Número de mantenimientos ejecutados durante el periodo   </t>
    </r>
    <r>
      <rPr>
        <sz val="12"/>
        <rFont val="Arial"/>
        <family val="2"/>
      </rPr>
      <t xml:space="preserve">   * 100
                     Número de mantenimientos programados durante el periodo</t>
    </r>
  </si>
  <si>
    <t>Mínimo: &lt;80%
Satisfactorio: &gt;= 80% &lt; 90%
Sobresaliente:&gt;= 90%</t>
  </si>
  <si>
    <r>
      <t xml:space="preserve">            </t>
    </r>
    <r>
      <rPr>
        <u/>
        <sz val="12"/>
        <rFont val="Arial"/>
        <family val="2"/>
      </rPr>
      <t xml:space="preserve">               Número vulnerabilidades mitigadas             </t>
    </r>
    <r>
      <rPr>
        <sz val="12"/>
        <rFont val="Arial"/>
        <family val="2"/>
      </rPr>
      <t xml:space="preserve">  * 100%
 Total de vulnerabilidades encontrados en los análisis </t>
    </r>
  </si>
  <si>
    <t>Mínimo: &lt;70%
Satisfactorio: &gt; =70% &lt; 90%
Sobresaliente: &gt;= 90%</t>
  </si>
  <si>
    <t>MENCIONES DE LA UPRA EN MEDIOS MASIVOS DE COMUNICACIÓN</t>
  </si>
  <si>
    <t>Política Gobierno Digital</t>
  </si>
  <si>
    <t>Política Seguridad Digital</t>
  </si>
  <si>
    <t>[ (Peligros intervenidos en nivel prioritario/Peligros identificados 
             en nivel prioritario) *50 + (Peligros intervenidos en nivel medio/      
Peligros identificados en nivel medio) *30 + (Peligros intervenidos 
en nivel bajo/Peligros identificados en nivel bajo) * 20 ] * 100</t>
  </si>
  <si>
    <r>
      <t xml:space="preserve">            </t>
    </r>
    <r>
      <rPr>
        <u/>
        <sz val="12"/>
        <rFont val="Arial"/>
        <family val="2"/>
      </rPr>
      <t xml:space="preserve">   Número de consultas de expedientes atendidas  </t>
    </r>
    <r>
      <rPr>
        <sz val="12"/>
        <rFont val="Arial"/>
        <family val="2"/>
      </rPr>
      <t xml:space="preserve">  * 100%
Número de consultas de expedientes recibidas  </t>
    </r>
  </si>
  <si>
    <r>
      <t xml:space="preserve">                </t>
    </r>
    <r>
      <rPr>
        <u/>
        <sz val="12"/>
        <rFont val="Arial"/>
        <family val="2"/>
      </rPr>
      <t xml:space="preserve">Número de Contratos Liquidados oportunamente  </t>
    </r>
    <r>
      <rPr>
        <sz val="12"/>
        <rFont val="Arial"/>
        <family val="2"/>
      </rPr>
      <t xml:space="preserve">  * 100                
Número de contratos que requieren liquidación     
               </t>
    </r>
  </si>
  <si>
    <r>
      <t xml:space="preserve">    </t>
    </r>
    <r>
      <rPr>
        <u/>
        <sz val="12"/>
        <rFont val="Arial"/>
        <family val="2"/>
      </rPr>
      <t xml:space="preserve">            Número de copias de respaldo realizadas durante el periodo            </t>
    </r>
    <r>
      <rPr>
        <sz val="12"/>
        <rFont val="Arial"/>
        <family val="2"/>
      </rPr>
      <t xml:space="preserve">  * 100%
             Número de copias de respaldo programadas durante el periodo </t>
    </r>
  </si>
  <si>
    <r>
      <t xml:space="preserve">  Promedio del % acumulado de avance en la ejecución de los 
           </t>
    </r>
    <r>
      <rPr>
        <u/>
        <sz val="12"/>
        <rFont val="Arial"/>
        <family val="2"/>
      </rPr>
      <t xml:space="preserve">                productos por proyecto de inversión en el periodo         </t>
    </r>
    <r>
      <rPr>
        <sz val="12"/>
        <rFont val="Arial"/>
        <family val="2"/>
      </rPr>
      <t xml:space="preserve">  * 100
Promedio del % acumulado programado de avance de los 
productos por proyecto de inversión en el periodo  </t>
    </r>
  </si>
  <si>
    <r>
      <t xml:space="preserve">       </t>
    </r>
    <r>
      <rPr>
        <u/>
        <sz val="12"/>
        <rFont val="Arial"/>
        <family val="2"/>
      </rPr>
      <t xml:space="preserve">Número de proyectos de actos administrativos revisados en el periodo evaluado   </t>
    </r>
    <r>
      <rPr>
        <sz val="12"/>
        <rFont val="Arial"/>
        <family val="2"/>
      </rPr>
      <t xml:space="preserve">* 100 Número de proyectos de actos administrativos emitidos en el periodo evaluado </t>
    </r>
  </si>
  <si>
    <t>Mínimo &lt;=70%
Satisfactorio &gt;71% &lt;90%
Sobresaliente  &gt;= 90%</t>
  </si>
  <si>
    <r>
      <t xml:space="preserve">Consumo de energía del mes actual 
                                      </t>
    </r>
    <r>
      <rPr>
        <u/>
        <sz val="12"/>
        <rFont val="Arial"/>
        <family val="2"/>
      </rPr>
      <t xml:space="preserve">  - Consumo de energía del mes anterior    </t>
    </r>
    <r>
      <rPr>
        <sz val="12"/>
        <rFont val="Arial"/>
        <family val="2"/>
      </rPr>
      <t xml:space="preserve">  * 100 (per cápita en kWh) Consumo de energía del mes anterior             </t>
    </r>
  </si>
  <si>
    <t xml:space="preserve">Sobresaliente </t>
  </si>
  <si>
    <t>Enero 2024: En este mes se realizaron las labores enfocadas en la contratación del personal requerido, así como en la planeación de los equipos y proyectos.
Febrero 2024: En el periodo comprendido entre enero y febrero de 2024, se recibieron en total 4 ET para revisiones metodológicas, de las cuales 3 corresponden a ET de productos documentales y 1 ET para productos geográficos. El rango de análisis del indicador corresponde al 100% de cumplimiento, evidenciando un comportamiento sobresaliente.
Marzo 2024: En el periodo comprendido entre enero y marzo de 2024, se recibieron en total 19 ET para revisiones metodológicas, de las cuales 17 corresponden a ET de productos documentales y 2 ET para productos geográficos. En el mes marzo, se recibieron y se aprobaron en total 15 ET para revisiones metodológicas, de las cuales 14 corresponden a ET de productos documentales y 1 ET para productos geográficos.  El rango de análisis del indicador corresponde al 100% de cumplimiento, evidenciando un comportamiento sobresaliente.
Abril 2024: En el periodo comprendido entre enero y abril de 2024, se recibieron en total 33 ET para revisiones metodológicas, de las cuales 25 corresponden a ET de productos documentales y 8 ET para productos geográficos. En el mes abril, se recibieron y se aprobaron en total 14 ET para revisiones metodológicas, de las cuales 8 son ET de productos documentales y 6 ET de productos geográficos. El rango de análisis del indicador corresponde al 100% de cumplimiento, evidenciando un comportamiento sobresaliente.</t>
  </si>
  <si>
    <t xml:space="preserve">1er. Cuatrimestre/2024: Al corte del seguimiento de este indicador, estaban programados 22 informes de seguimiento y evaluación.  Estos mismos 22 informes fueron entregados en los tiempos establecidos, con un cumplimiento del 100%. Esto resultado se ubica en un nivel sobresaliente.  
NOTA: Todas las mediciones se basan en las actividades de seguimiento que corresponden a informes de Ley. </t>
  </si>
  <si>
    <t xml:space="preserve">1er. Cuatrimestre/2024:  Al corte del primer cuatrimestre, este indicador presenta 32 actividades programadas, las cuales se ejecutaron dentro de las fechas establecidas.  Las 32 actividades estaban programadas dentro del Plan Anual de Auditoria 2024. Esto muestra un porcentaje de cumplimiento del 100% ubicándolo en el rango de sobresaliente. </t>
  </si>
  <si>
    <t>Primer bimestre 2024: Durante el primer bimestre se recibieron 86 conjuntos de datos de los cuales 85 fueron almacenados. Dado lo anterior, la medición del indicador resulta sobresaliente, con un 99% de cumplimiento.
Segundo bimestre 2024: Durante el segundo bimestre se recibieron 213 conjuntos de datos, de los cuales 203 fueron almacenados. Dado lo anterior, la medición del indicador resulta sobresaliente, con un 95% de cumplimiento.</t>
  </si>
  <si>
    <t>Tercer bimestre 2024: Durante el tercer bimestre se recibieron 389 conjuntos de datos, de los cuales 386 fueron almacenados. Dado lo anterior, la medición del indicador resulta sobresaliente, con un 99% de cumplimiento.
Cuarto bimestre 2024: Durante el cuarto bimestre se recibieron 583 conjuntos de datos, siendo en su totalidad almacenados. Dado lo anterior, la medición del indicador resulta sobresaliente, con un 100% de cumplimiento.</t>
  </si>
  <si>
    <t>Mayo 2024, Durante mayo de 2024, se recibieron 201 requerimientos, con 80 programados para entrega en junio y los restantes para mayo. Se lograron entregar 193 requerimientos, incluyendo algunos rezagados de abril. En Zonificación Nacional, se respondieron 29 PQRSD y 2 de Entrega Sipra. En el Proyecto 1, se atendieron: 28 de Proyecto_1, 14 de Base Catastral, 4 de Financiera, 1 de Mercado Tierras, 2 de Presenta Optimiza y 7 de Regula Distribución. En el Proyecto 2, se dieron respuestas a: 43 de Proyecto_2, 2 de ADT, 20 de Z Territorial, 4 de ACFC Paisaje, 3 de Diagnóstico Territorial, 3 de UAF ZRC, 6 de PDR y 5 de Análisis Situacional. En el Proyecto 3, se contestaron: 92 de Proyecto_3, 56 de Z Nacional, 17 de SIGRA y 8 de FA. De estos requerimientos, 150 fueron atendidos puntualmente, mientras que 43 se pospusieron debido a dificultades como falta de información clara y procesos, dificultades técnicas que se han presentado con el software SAS.
Durante junio de 2024, se recibieron un total de 212 requerimientos, de los cuales 174 tenían fecha de entrega dentro del mismo mes. Se lograron completar 158 requerimientos, incluyendo algunos que estaban pendientes desde mayo. En cuanto a las distintas áreas, se respondieron 42 requerimientos en Zonificación Nacional, 13 en PQRSD, 3 en Entregas SIPRA, 20 en SIGRA, 5 en Agrosavia, 14 en Frontera Agrícola, 5 en Prospectiva, 4 en Base Catastral, 9 en Mercado de Tierras, 8 en ACFC_Paisaje, 1 en Análisis Situacional, 1 en Diagnóstico Territorial, 8 en PDR, y 25 en Zonificación Territorial. De los requerimientos atendidos, 146 fueron resueltos puntualmente, mientras que 12 se pospusieron debido a diversas dificultades. Entre las causas de los retrasos, se presentaron dudas relacionadas con el cálculo del criterio de carbono para la cadena de cáñamo, y por temas de procesamiento, otra solicitud se retrasó en espera de una respuesta de asesoría técnica para proceder.
Durante julio de 2024, se recibieron un total de 271 requerimientos, de los cuales 197 tenían fecha de entrega dentro del mismo mes. Se lograron entregar 190 requerimientos, incluyendo algunos que estaban pendientes desde junio. En cuanto a las distintas temáticas, se respondieron las siguientes solicitudes: una para Base Catastral, una para el área Financiera, una para Mercado de Tierras, dos relacionadas con optimización y presentaciones, ocho para regularización y distribución, nueve para ACFC y Paisaje, trece para Análisis Situacional, una para Diagnóstico Territorial, tres para UAF_ZRC, cincuenta y dos para Zonificación Territorial, una para Frontera Agrícola, dos para Predios Ociosos, dos para Prospectiva, una para Reconversión, doce para SIGRA, cuarenta y ocho para Zonificación Nacional, y diecisiete para PQRSD. De los requerimientos atendidos, 166 fueron resueltos puntualmente, mientras que 24 se pospusieron debido a diversas dificultades. Algunas de estas dificultades incluyeron la identificación de nuevas capas correspondientes a áreas protegidas que debían incluirse en los mapas y tablas solicitadas, la falta de claridad en algunos requerimientos, y problemas de acceso a la VPN el día de la entrega. Además, se retrasó la entrega de solicitudes debido al tiempo adicional necesario para ajustar variables y criterios, y en algunos casos, la respuesta de la asesoría técnica fue tardía. Asimismo, hubo situaciones específicas como fallas en el procesamiento por parte de los analistas, cambios en la fecha de entrega por días cívicos, y la falta de información en los repositorios sobre la colocación de créditos para el mes solicitado. En otros casos, la entrega se realizó fuera de la fecha solicitada debido a restricciones en el uso de insumos necesarios para generar la respuesta, y la gestión no fue inmediata. 
Durante agosto de 2024, se gestionaron 306 requerimientos, de los cuales 211 tenían fecha de entrega dentro del mes. Se lograron entregar 300 solicitudes, incluyendo algunas pendientes desde julio. En cuanto a las temáticas, se respondieron 4 solicitudes de Base Catastral, 2 del área Financiera, 9 de Regularización y Distribución, 80 de Zonificación Territorial, 1 de Diagnóstica Territorial, 4 de ACFC y Paisaje, 4 de Análisis Situacional, 1 de PDR, 3 de UAF y ZRC, 4 de Agrologística, 15 de Frontera Agrícola, 4 de Prospectiva, 1 de Reconversión Productiva, 16 de SIGRA, 120 de Zonificación Nacional y 41 de PQRSD, incluidas varias del Ministerio de Agricultura. Se postergaron 16 requerimientos por diversos motivos. Algunos cambios en las fechas de entrega se debieron a ajustes técnicos, como la corrección de la licencia de ArcGIS, lo que afectó las entregas de varios requerimientos. También hubo solicitudes que llegaron después de la hora límite, lo que retrasó su gestión. En otros casos, se realizaron entregas parciales o se acordaron nuevas fechas en función de aclaraciones solicitadas por los equipos temáticos. Otros retrasos fueron necesarios para realizar ajustes a variables específicas o debido a la necesidad de reprocesar datos, como en el caso del avalúo catastral rural.</t>
  </si>
  <si>
    <t>Para el segundo trimestre de 2024 se tiene un acumulado de 1365 requerimientos de los cuales el 98% (1332) fueron gestionados, lo que equivale al rango sobresaliente. Los restantes (33) requerimientos no se gestionaron este mismo mes, debido a que: 3 fueron devueltos por la directora por claridad en los requerimientos, 30 se recibieron al final del mes y por ende, su tramite se finiquitará en Julio.</t>
  </si>
  <si>
    <t>Satisfactorio</t>
  </si>
  <si>
    <t xml:space="preserve">Para el trimestre comprendido entre enero y marzo de 2024, se planearon un total de 9 actividades, ejecutadas en su totalidad con las siguientes entidades: ANT, Finagro, DNP, IDEAM y FEDECAFE. El rango de análisis del indicador corresponde al 100% de cumplimiento, evidenciando un comportamiento sobresaliente. </t>
  </si>
  <si>
    <t xml:space="preserve">Segundo Trimestre 2024: Para el trimestre comprendido entre abril y junio de 2024, se planearon un total de 10 actividades, ejecutadas en su totalidad con las siguientes entidades: ANT, Finagro, DNP, IDEAM, FEDECAFE, Contraloría y Fenalce. El rango de análisis del indicador corresponde al 100% de cumplimiento, evidenciando un comportamiento sobresaliente. </t>
  </si>
  <si>
    <t>Durante el segundo trimestre del año 2024 el indicador de efectividad de las menciones de la UPRA en medios masivos de comunicación presentó un comportamiento sobresaliente, obteniendo un resultado del 100% de noticias identificadas como menciones positivas o neutras relacionadas con la UPRA, las cuales fueron identificadas en el monitoreo mensual de medios masivos de comunicación realizado por la Asesoría de Comunicaciones, debido a esto no fue necesario implementar acciones correctivas durante este período.</t>
  </si>
  <si>
    <t xml:space="preserve">Enero 2024: Para el mes de enero se inicia con el despliegue y configuración de la nueva herramienta de backup, en los 4 nodos de backup: HCI BCK1, HCI BCK2, HCI BCK3 y HCI BCK4. Se configura por parte del proveedor los datastore donde se alojan los trabajos de backup.
Febrero 2024: Durante el mes se programaron 15 trabajos de backup, entre diarios, semanales y mensuales, los cuales fueron realizados exitosamente, logrando el 100% de los trabajos, lo que ubica el indicador en un rango sobresaliente.
Marzo 2024: Durante el mes se programaron 20 trabajos de backup, entre diarios, semanales y mensuales, los cuales fueron realizados exitosamente, logrando el 100% de los trabajos, lo que ubica el indicador en un rango sobresaliente.
Abril 2024: Durante el mes se programaron 19 trabajos de backup, entre diarios, semanales y mensuales, los cuales fueron realizados exitosamente, logrando el 100% de los trabajos, lo que ubica el indicador en un rango sobresaliente.
</t>
  </si>
  <si>
    <t>Primer semestre 2024: Para el primer semestre se proyectó el desarrollo de 172 funcionalidades de las cuales fueron desarrolladas 136, dejando por desarrollar 36 funcionalidades.
Las funcionalidades desarrolladas corresponden a los proyectos:
1. SEA (8): Para SEA se desarrollaron 8 funcionalidades correspondientes a nuevas historias de usuario y ajustes a historias. Las funcionalidades corresponden a:
Gestión de requerimientos de información. (2): 
* Reporte requerimientos de Información - General por proceso (especificado en historia de usuario 31).
* Histórico requerimientos solicitados Vs gestionados (especificado en historia de usuario 32). 
Análisis de información (6): 
* Solicitud de análisis de información- Análisis - Alerta día no hábil y validaciones campos obligatorios. (especificado en historia de usuario 2) 
* Solicitud de análisis de información- Impresiones - Alerta día no hábil y validaciones campos obligatorios. (especificado en historia de usuario 3)
* Solicitud de análisis de información- PQRSD - Alerta día no hábil y validaciones campos obligatorios. (especificado en historia de usuario 4).
* Envío a bandeja de reparto equipo de análisis. (especificado en historia de usuario 5).
* Consulta bases de datos externas. (especificado en historia de usuario 11).
* Validaciones completitud de la información solicitada. (especificado en historia de usuario 20).
2. SIPRA, ADT, Costos, SIRIIAGRO, EVAs: 96 HU documentadas, y 81 HU desarrolladas, 
SIPRA: Se planearon en el primer semestre 31 HU para desarrollo o ajustes  y se desarrollaron 21 HU
HAMPADT: Se planearon en el primer semestre  15 HU para desarrollo o ajustes  y se desarrollaron 14 HU
COSTOS: Se planearon en el primer semestre 17 HU para desarrollo o ajustes  y se desarrollaron 15 HU
SIRIIAGRO: Se planearon en el primer semestre 17 HU para desarrollo o ajustes  y se desarrollaron 16 HU
EVAS: Se planearon en el primer semestre 16 HU para desarrollo o ajustes  y se desarrollaron 15 HU
3. AGRONET NUEVO (DRUPAL): HU documentadas 20 - Desarrolladas: 10
-AGRONET ANTIGUO (SHAREPOINT): HU documentadas (Estadísticas) 11 - Desarrolladas: 0-
-RPA: HU documentadas 17 - Desarrolladas: 17
-PORTAL WEB ANTIGUO (SHAREPOINT):
--SUBPORTAL RECIA: 5 HU Documentadas - 5 desarrolladas - Evidencia UPRA RECIA - REQUERIMIENTOS - Overview (azure.com)
--SUBPORTAL SIIAGRO: 5 HU Documentadas - 5 desarrolladas 
--SUBPORTAL SURVEY Paramos: 6 HU Documentadas - 6 HU desarrolladas  - Evidencia Summary - Overview (azure.com)
--SUBPORTAL EVA: 4 HU Documentadas - 4 HU Desarrolladas
Cumpliendo el 79% de la meta, quedando ubicado en un rango Satisfactorio</t>
  </si>
  <si>
    <t>Mayo 2024: Durante el mes se programaron 38 trabajos de backup, entre diarios, semanales y mensuales, los cuales fueron realizados exitosamente, logrando el 100% de los trabajos, lo que ubica el indicador en un rango sobresaliente.
Junio 2024: Durante el mes se programaron 38 trabajos de backup, entre diarios, semanales y mensuales, los cuales fueron realizados exitosamente, logrando el 100% de los trabajos, lo que ubica el indicador en un rango sobresaliente.
Julio 2024: Durante el mes se programaron 38 trabajos de backup, entre diarios, semanales y mensuales, los cuales fueron realizados exitosamente, excepto una dificultad con dos de los backups diarios correspondientes al jueves y viernes de la última semana, que no fue posible realizarlos por falta de capacidad de almacenamiento en la herramienta de backups, por tanto se logra un 95% lo que ubica el indicador en un rango sobresaliente.
Agosto 2024: Durante el mes se programaron 60 trabajos de backup,  entre diarios, semanales y mensuales, los cuales fueron realizados exitosamente, logrando el 100% de los trabajos, lo que ubica el indicador en un rango sobresaliente.
La evidencia se encuentra en el formato GST-FT-006 Plan de copias de respaldo, diligenciado para el mes de agosto, ubicado en la siguiente ruta:
P:\02.TIC\APOYO_GESTION\2024\Evidencias_Servicios_Tecnologicos\Evidencia_Indicadores\Copias_Respaldo\</t>
  </si>
  <si>
    <t xml:space="preserve">Junio 2024: Durante el primer semestre de 2024 se programó el mantenimiento preventivo a 20 dispositivos de la infraestructura tecnológica de la entidad, los cuales se atendieron en su totalidad, distribuidos de la siguiente forma: 
Marzo: 3 Servidores Blade, 10 portátiles, 5 Switch de borde, 1 switch de telefonía.
Mayo: 1 Switch CORE.
Se realizó el mantenimiento programado para los 20 dispositivos programados, es decir, se cumplió con el 100%, ubicando el indicador en un rango sobresaliente. La ruta donde se encuentran las evidencias es: 
\\10.10.30.40\apoyo_trd\02.TIC\02.14_HISTORIALES\02.14.01_Hist_equipos_Tec\2024\Matriz_Mantenimiento_Prv
Se realizó el mantenimiento programado para los 20 dispositivos programados, es decir, se cumplió con el 100%, ubicando el indicador en un rango sobresaliente. </t>
  </si>
  <si>
    <t xml:space="preserve">2o. Cuatrimestre/2024: Al corte del seguimiento de este indicador, estaban programados 23 informes de seguimiento y evaluación.  Estos mismos 23 informes fueron entregados en los tiempos establecidos, con un cumplimiento del 100%. Este resultado ubica el indicador en un nivel sobresaliente.  </t>
  </si>
  <si>
    <t xml:space="preserve">2o. Cuatrimestre/2024:  Al corte del segundo cuatrimestre del año, este indicador presenta 42 actividades programadas, las cuales se ejecutaron en su totalidad dentro de las fechas establecidas.  Las 42 actividades estaban programadas dentro del Plan Anual de Auditoria 2024. Esto muestra un porcentaje de cumplimiento del 100% ubicando el indicador en el rango de sobresaliente. </t>
  </si>
  <si>
    <t>Sobresaliente</t>
  </si>
  <si>
    <t>El indicador muestra el porcentaje de eficacia en la atención de las solicitudes realizadas durante el primer cuatrimestre del año 2024 para las entradas, salidas y bajas de los bienes devolutivos, mostrando que se atendieron en debida forma.</t>
  </si>
  <si>
    <t>El indicador muestra el porcentaje de eficacia en la atención de las solicitudes realizadas durante el SEGUNDO CUATRIMESTRE del año 2024 para las entradas (compras), salidas (entrega al servicio de la entidad) y bajas de los bienes devolutivos, mostrando que se atendieron en términos de oportunidad.</t>
  </si>
  <si>
    <r>
      <t xml:space="preserve">((Consumo de agua del mes </t>
    </r>
    <r>
      <rPr>
        <u/>
        <sz val="12"/>
        <rFont val="Arial"/>
        <family val="2"/>
      </rPr>
      <t xml:space="preserve">
</t>
    </r>
    <r>
      <rPr>
        <sz val="12"/>
        <rFont val="Arial"/>
        <family val="2"/>
      </rPr>
      <t xml:space="preserve">                       </t>
    </r>
    <r>
      <rPr>
        <u/>
        <sz val="12"/>
        <rFont val="Arial"/>
        <family val="2"/>
      </rPr>
      <t xml:space="preserve">  actual - consumo de agua del mes anterior  </t>
    </r>
    <r>
      <rPr>
        <sz val="12"/>
        <rFont val="Arial"/>
        <family val="2"/>
      </rPr>
      <t xml:space="preserve">   * 100 (per cápita en m3) 
Consumo de agua del mes anterior ) </t>
    </r>
  </si>
  <si>
    <t>Analizando el comportamiento del primer cuatrimestre se encuentra que el indicador esta teniendo un resultado satisfactorio, con un promedio de consumo del 27,5%. Desarrollando el análisis mes a mes se encuentra que el comportamiento de estos primeros cuatro meses del año de las variables de consumo del recurso el mes de febrero se presenta el mayor consumo y esto se debe a que las actividades dentro de la entidad se esta normalizando, aunque la entidad no lleva un control mensual de la entrada y salida de funcionarios, se estima que el promedio de funcionarios variables es entre unas 70 a 80 personas diarias, lo que evidencia que ya hay un flujo normalizado de personas y por el ende el consumo aumento de manera significativa si se compara con Enero, para los meses de marzo y abril se observa que el consumo esta empezando a tener un comportamiento de consumo mas lineal. Es importante recalcar que este consumo de agua esta distribuido en el uso del servicio de agua para la cafetería, los servicios de aseo y limpieza y uso de los baños por la permanencia de funcionarios públicos en la entidad.
NOTA: Tener en cuenta que el consumo reportado, es el que la Administración del Edificio Palma Real le cobra a la Entidad, ya que el recibo es comunal y son ellos quienes se encargan de generar las cifras de consumo correspondientes a cada piso. Así mismo, es importante tener en cuenta que los recibos aunque llegan de manera mensual, son cobrados un mes después de la llegada del recibo y es en ese tiempo que envían el respectivo dato de consumo.</t>
  </si>
  <si>
    <t>Durante el segundo cuatrimestre del año de mayo a agosto, se observaron fluctuaciones en el consumo de metro cúbico de la entidad, con mayo y agosto como los meses con consumos más cercanos al promedio, mientras que junio y julio mostraron un incremento. Estas variaciones están directamente relacionadas con las fluctuaciones en el número de funcionarios presentes, que varía entre 80 y 100 personas en promedio. En el mes de mayo, el consumo de metro cúbico fue uno de los más bajos del cuatrimestre, manteniéndose cercano al promedio histórico de la entidad. Junio y Julio presentaron un aumento en el consumo de metro cúbico, siendo uno de los meses más altos. Este incremento se debió en parte a un mayor número de funcionarios y a un aumento en las actividades internas. La variabilidad en la asistencia de personal, manteniéndose en el rango de 80 a 100 personas, provocó un mayor consumo respecto al mes anterior. En agosto, el consumo de metro cúbico volvió a niveles más bajos, similar a los observados en mayo. Aunque se mantuvieron las fluctuaciones del personal dentro del rango habitual, el consumo se estabilizó nuevamente, cerrando el cuatrimestre con un comportamiento más cercano al promedio de la entidad. Es importante recalcar que este consumo de agua esta distribuido en el uso del servicio de agua para la cafetería, los servicios de aseo y limpieza y uso de los baños por la permanencia de funcionarios públicos en la entidad.
NOTA: Tener en cuenta que el consumo reportado, es el que la Administración del Edificio Palma Real le cobra a la Entidad, ya que el recibo es comunal y son ellos quienes se encargan de generar las cifras de consumo correspondientes a cada piso. Así mismo, es importante tener en cuenta que los recibos aunque llegan de manera mensual, son cobrados un mes después de la llegada del recibo y es en ese tiempo que envían el respectivo dato de consumo.</t>
  </si>
  <si>
    <r>
      <rPr>
        <u/>
        <sz val="12"/>
        <rFont val="Arial"/>
        <family val="2"/>
      </rPr>
      <t xml:space="preserve">
</t>
    </r>
    <r>
      <rPr>
        <sz val="12"/>
        <rFont val="Arial"/>
        <family val="2"/>
      </rPr>
      <t xml:space="preserve">                  ((Peso residuos ordinarios mensuales  +  </t>
    </r>
    <r>
      <rPr>
        <u/>
        <sz val="12"/>
        <rFont val="Arial"/>
        <family val="2"/>
      </rPr>
      <t xml:space="preserve">
</t>
    </r>
    <r>
      <rPr>
        <sz val="12"/>
        <rFont val="Arial"/>
        <family val="2"/>
      </rPr>
      <t xml:space="preserve">                  </t>
    </r>
    <r>
      <rPr>
        <u/>
        <sz val="12"/>
        <rFont val="Arial"/>
        <family val="2"/>
      </rPr>
      <t>Peso residuos aprovechables mensuales</t>
    </r>
    <r>
      <rPr>
        <sz val="12"/>
        <rFont val="Arial"/>
        <family val="2"/>
      </rPr>
      <t xml:space="preserve">     / (5,6 kg / persona - año)  * 100
                  No. de personas en la entidad por mes))</t>
    </r>
  </si>
  <si>
    <t>El primer cuatrimestre del presente año tuvo un desempeño satisfactorio con un  promedio de 48,7%. Realizando un análisis de la generación de la producción per cápita calculada para una jornada de 8 horas durante este cuatrimestre si se observa un aumento bastante alto en los meses de Enero y Abril, aunque es evidente que es necesario seguir reforzando las actividades de consumo de los funcionarios públicos este aumento también es debido a que la entidad ya esta normalizando el flujo de funcionarios que se encuentran trabajando en las instalaciones de la entidad cada vez mas la presencialidad esta volviendo a ser la tendencia. Es un indicador que aunque esta dentro de los rangos establecidos como satisfactorios se debe seguir trabajando en las campañas de educación ambiental para aumentar el consumo responsable dentro de la entidad. Se tiene una estimación de ingreso de funcionarios públicos que oscila entre los 70 a 90 funcionarios diarios.   Es importante mencionar que en esta nueva fórmula del indicador la constante empleada se extrajo del cálculo del porcentaje de producción per cápita correspondiente a las 8 horas laborales con respecto al dato diario reportado en el PGIRS de Bogotá.</t>
  </si>
  <si>
    <t>El segundo cuatrimestre del presente año tuvo un desempeño satisfactorio con un  promedio de 62%. Realizando un análisis de la generación de la producción per cápita calculada para una jornada de 8 horas durante este cuatrimestre si se observa un aumento bastante alto en el mes de Julio, pero los meses de mayo, junio y agosto siguen el promedio de la tendencia mensual de la entidad, aunque es evidente que es necesario seguir reforzando las activades de consumo de los funcionarios públicos este aumento también es debido a que la entidad ha ido aumentando el flujo de funcionarios que se encuentran trabajando en las instalaciones de la entidad cada vez mas la presencialidad esta volviendo a ser la tendencia. Es un indicador que aunque esta dentro de los rangos establecidos como satisfactorios se debe seguir trabajando en las campañas de educación ambiental para aumentar el consumo responsable dentro de la entidad. Se tiene una estimación de ingreso de funcionarios públicos que oscila entre los 80 a mas de 100 funcionarios diarios.   Es importante mencionar que en esta nueva fórmula del indicador la constante empleada se extrajo del cálculo del porcentaje de producción per cápita correspondiente a las 8 horas laborales con respecto al dato diario reportado en el PGIRS de Bogotá.</t>
  </si>
  <si>
    <t xml:space="preserve">El desempeño del primer cuatrimestre se encuentra que es sobresaliente, con un promedio del 4,3%. Revisando las dinámicas de consumo mes a mes se encuentra que, el mes de enero se presento un aumento con respecto al mes inmediatamente anterior pero esto se debe a la presencialidad de los funcionarios públicos y a los equipos encendidos que trabajan por medio de VPN.  En los meses de febrero, marzo y abril se presenta una disminución en el consumo, esto también se puede deber a las fluctuaciones de personal y funcionarios públicos que van a la entidad que varían de mes a mes; si bien se cumple con el indicador, se sigue en la concientización con los funcionarios públicos de la importancia de ahorrar energía en la entidad. </t>
  </si>
  <si>
    <t xml:space="preserve">El comportamiento del consumo de energía durante el segundo cuatrimestre del año fue sobresaliente en comparación con el cuatrimestre anterior, registrándose una disminución en los consumos. Este descenso puede atribuirse a varios factores clave, entre ellos la implementación del trabajo desde casa y el uso de conexiones por VPN que permiten a los funcionarios acceder directamente a las unidades desde ubicaciones remotas, reduciendo así el consumo de energía en las instalaciones físicas de la entidad. Si bien se cumple con el indicador, se sigue en la concientización con los funcionarios públicos de la importancia de ahorrar energía en la entidad. </t>
  </si>
  <si>
    <t>Para el primer semestre de 2024 requerían liquidarse 22 contratos y se liquidaron 15, de los cuales 4 no requerían liquidación: 1. CO1.PCCNTR.5201231; 2. CO1.PCCNTR.3045449 (acta de liquidación suscrita en diciembre de 2023 pero reportada a Contratación en 2024); 3. CO1.PCCNTR.3055748 (acta de liquidación suscrita en diciembre de 2023 pero reportada a Contratación en 2024) y 4. 108300; 
3 más con acta de liquidación suscrita en diciembre de 2023 pero reportada a Contratación en 2024: 5. CO1.PCCNTR.1686727; 6. CO1.PCCNTR.2755428 y 7. CO1.PCCNTR.5162333; 7 sin observaciones: 8.116605; 9. CO1.PCCNTR.4905931; 10. CO1.PCCNTR.5477715; 11. CO1.PCCNTR.5014348; 12.CO1.PCCNTR.5558820; 13.104394; 14. CO1.PCCNTR.5509792 
y 1 que superó el término establecido en el indicador debido a demoras en la firma del acta: 15. CO1.PCCNTR.5178337; 
En el primer semestre de 2024 el rango de análisis del indicador es satisfactorio ya que su resultado es del 68%.</t>
  </si>
  <si>
    <t xml:space="preserve">Dentro del periodo de medición (01/01/2024 a 31/03/2024) se radicaron en Secretaria General 481 solicitudes para elaborar contratos, de las cuales 539 estaban establecidos en el Plan Anual de Adquisiciones. 
En enero se radicaron 264 y estaban planeadas 373, en febrero se radicaron 194 y estaban planeadas 162 y en marzo se radicaron 23 y estaban planeadas 4. 
Por lo anterior, el comportamiento del indicador en el primer trimestre de 2024, refleja un comportamiento SOBRESALIENTE de acuerdo al rango definido.													</t>
  </si>
  <si>
    <t xml:space="preserve">Dentro del periodo de medición (01/04/2024 a 30/06/2024) se radicaron en Secretaria General 39 solicitudes para elaborar contratos, de las cuales 6 estaban establecidos en el Plan Anual de Adquisiciones. 
En abril se radicaron 25 y estaban planeadas 5, en mayo se radicaron 9 y estaban planeadas 0 y en junio se radicaron 5 y estaba planeada 1 .
Por lo anterior, el comportamiento del indicador en el segundo trimestre de 2024, refleja un comportamiento SOBRESALIENTE de acuerdo al rango definido.		</t>
  </si>
  <si>
    <t>Dentro del periodo de medición (01/01/2024 a 31/03/2024) se perfeccionaron 472 contratos, de conformidad con las modalidades de selección de contratistas establecidos por la ley 1150 de 2007 y el Plan Anual de Adquisiciones - PAA de la UPRA, de los cuales 30 se elaboraron el mismo día de radicación del proceso; 60 al siguiente día; 119 a los dos siguientes días; 137 al tercer día; 50 al cuarto día; 54 al quinto día; 17 al sexto día: 
1.CO1.PCCNTR.5846601: Cuando el proceso fue radicado, el contratista no tenía actualizada la hoja de vida en SIGEP. Esta actividad le tomó alrededor de 3 o 4 días, siendo la razón por la cual no se pudo cumplir el indicador. Por la premura que se tenía en adelantar el proceso, se permitió la radicación del mismo teniendo este aspecto pendiente, adelantándose el trámite contractual en SECOP II, sin embargo, su finalización estuvo sujeta a la subsanación de este aspecto, evento que finalmente ocurrió pero que consumió más del tiempo previsto. Infortunadamente fue una situación ajena a la entidad y a su control.
2.CO1.PCCNTR.5887339: Hubo retrasos en el proceso por atención de actividades administrativas relacionadas con entes de control que requería prioridad. 
3.CO1.PCCNTR.5890026: Hubo retrasos en el proceso por atención de actividades administrativas relacionadas con entes de control que requería prioridad. 
4.CO1.PCCNTR.5894122: Hubo retrasos en el proceso por atención de actividades administrativas relacionadas con entes de control que requería prioridad.
5.CO1.PCCNTR.5894133: Hubo retrasos en el proceso por atención de actividades administrativas relacionadas con entes de control que requería prioridad.
6.CO1.PCCNTR.5895018: Hubo retrasos en el proceso por atención de actividades administrativas relacionadas con entes de control que requería prioridad.
7.CO1.PCCNTR.5902032:  Hubo retrasos en el proceso por atención de actividades administrativas relacionadas con entes de control que requería prioridad.
8.CO1.PCCNTR.5902131:  Hubo retrasos en el proceso por atención de actividades administrativas relacionadas con entes de control que requería prioridad.
9.CO1.PCCNTR.5902331:  Hubo retrasos en el proceso por atención de actividades administrativas relacionadas con entes de control que requería prioridad.
10.CO1.PCCNTR.5928512: Por el alto flujo o cantidad de procesos para la primera semana del mes de febrero, hubo demora en el reparto de esta línea, siendo ello el motivo por el cual se superó el tiempo previsto en el indicador de 5 días, celebrándose el contrato en un plazo de 6 días contados desde la fecha de radicación hasta la celebración del mismo 
11.CO1.PCCNTR.5979858: Faltaba ajuste en el estudio previo con aprobaciones, el cual solo fue remitido por el área técnica (TIC) hasta el día 20 de febrero (ver archivo en P), el día 20 de febrero se crea el contrato en SECOP II, es firmado el contrato el 21 de febrero y entra en ejecución el 22 de febrero.
12.CO1.PCCNTR.5983282: Hubo retrasos en el proceso por atención de actividades administrativas relacionadas con entes de control que requería prioridad. 
13.CO1.PCCNTR.5985201: Faltaba ajuste en el estudio previo con aprobaciones, el cual solo fue remitido por el área técnica (TIC) hasta el día 20 de febrero (ver archivo en P), el día 21 de febrero se crea el contrato en SECOP II, es firmado el contrato el 22 de febrero y entra en ejecución el 26 de febrero (fecha de aprobación de la póliza)
14.CO1.PCCNTR.6057035: Faltaba actualización de documento soporte por parte del contratista (remitido hasta el 6 de marzo- ver archivo en P), el día 6 de marzo se crea el contrato en SECOP II, es firmado el contrato el 8 de marzo y entra en ejecución el 11 de marzo (fecha de aprobación de la póliza porque el contratista carga la póliza solo hasta el viernes 8 de marzo a la media noche) 
15.CO1.PCCNTR.6058026:Faltaba actualización de documento soporte por parte del contratista (remitido hasta el 6 de marzo- ver archivo en P), el día 6 de marzo se crea el contrato en SECOP II, es firmado el contrato el 8 de marzo y entra en ejecución el 11 de marzo (RP expedido el 11 de marzo) 
16.CO1.PCCNTR.6058764:Faltaba actualización de documentos soportes por parte del contratista (remitidos hasta el 6 de marzo- ver archivo en P), el día 6 de marzo se crea el contrato en SECOP II, es firmado el contrato el 8 de marzo y entra en ejecución el 11 de marzo (RP expedido el 11 de marzo) 
17.CO1.PCCNTR.6062289:El día 6 de marzo se crea el contrato en SECOP II, es firmado el contrato el 8 de marzo y entra en ejecución el 11 de marzo (RP expedido el 11 de marzo) 
; 3 al séptimo día:
1.CO1.PCCNTR.5851959: Se presentó una dificultad con la tarjeta profesional del contratista , se solicitó concepto al consejo profesional de Administradores de Empresas lo que genero retrasos en el proceso
2.CO1.PCCNTR.5894035: Hubo retrasos en el proceso por atención de actividades administrativas relacionadas con entes de control que requería prioridad.
3.CO1.PCCNTR.6117913: El contratista firmó el 21/03, flujo para firma de la Entidad aprobado por profesional especializado y secretario general el 21/03 y por alto flujo de procesos la ordenadora del gasto firmo hasta el 26/03.
; 1 al octavo día: 1. CO1.PCCNTR.6024107:Faltaba actualización de documento soporte por parte del contratista (remitido hasta el 29 de febrero- ver archivo en P), el día 29 de febrero se crea el contrato en SECOP II, es firmado el contrato el 1° de marzo y entra en ejecución el mismo día 1° de marzo y 1 al noveno día: 1. CO1.PCCNTR.5849337: Documentación del contratista desactualizado, el Abogado solicita la documentación completa y actualizada para la debida contratación pero se presenta demoras en la respuesta a la solicitud 
Por lo tanto, el comportamiento de indicador en el primer trimestre de 2024, refleja un comportamiento SOBRESALIENTE de acuerdo al rango definido.</t>
  </si>
  <si>
    <t xml:space="preserve">Dentro del periodo de medición (01/04/2024 a 30/06/2024) se perfeccionaron 36 contratos, de conformidad con las modalidades de selección de contratistas establecidos por la ley 1150 de 2007 y el Plan Anual de Adquisiciones - PAA de la UPRA, de los cuales 7 se elaboraron el mismo día de radicación del proceso; 8 al siguiente día; 7 a los dos siguientes días; 9 al tercer día; 3 al cuarto día; 1 al quinto día; 1 contrato 18 días después de radicado el proceso: CO1.PCCNTR.6125373 debido a que COMPENSAR se demoró 15 días revisando el contrato en SECOP II. 
Por lo tanto, el comportamiento de indicador en el segundo trimestre de 2024, refleja un comportamiento SOBRESALIENTE de acuerdo al rango definido.	</t>
  </si>
  <si>
    <t xml:space="preserve">Durante el primer cuatrimestre 2024, se recibieron 10 solicitudes de  consultas de expedientes recibidas, así como 10 consultas de expedientes atendidas. Dando un 100% en el cumplimiento del indicador, ubicándose en un rango sobresaliente.            </t>
  </si>
  <si>
    <t xml:space="preserve">Durante el segundo  cuatrimestre 2024, se recibieron 63 solicitudes de  consultas de expedientes recibidas, así como 63 consultas de expedientes atendidas. Dando un 100% en el cumplimiento del indicador, ubicándose en un rango sobresaliente.            </t>
  </si>
  <si>
    <t xml:space="preserve">Durante el primer trimestre 2024, se enviaron  mil quinientos cuarenta (1540)  comunicaciones oficiales enviadas, de las cuales mil novecientas cinco (1905) fueron recibidas por los usuarios; lo cual  corresponde al 81%, lo que indica que se encuentra en el rango satisfactorio de Efectividad en el envío y recibido de  comunicaciones oficiales de la UPRA durante el periodo analizado.            </t>
  </si>
  <si>
    <t xml:space="preserve">Durante el primer trimestre de 2024, se recibieron cuatrocientos ochenta y cinco (485)  peticiones, quejas, reclamos, sugerencias y denuncias de las cuales se respondieron oportunamente cuatrocientas sesenta y nueve (469), se respondieron de manera extemporánea dieciséis (16) peticiones, quejas, reclamos, sugerencias y denuncias, que corresponde al 97% de Eficiencia con un rango de análisis del indicador sobresaliente en la atención oportuna a las PQRSD, durante el trimestre analizado.                         </t>
  </si>
  <si>
    <t xml:space="preserve">Durante el segundo trimestre de 2024, se recibieron trescientas treinta y tres (333)  peticiones, quejas, reclamos, sugerencias y denuncias de las cuales se respondieron oportunamente doscientas noventa y siete (297), se respondieron de manera extemporánea treinta y seis (36) peticiones, quejas, reclamos, sugerencias y denuncias, que corresponde al 89% de Eficiencia con un rango de análisis del indicador satisfactorio en la atención oportuna a las PQRSD, durante el trimestre analizado.                </t>
  </si>
  <si>
    <t>I Cuatrimestre 
Luego de la consolidación por parte de la Asesoría de planeación de los reportes de seguimiento a la gestión de riesgos, se encuentra que de los 78 riesgos identificados y formalizados en el Sistema de Gestión (Riesgos de Gestión:56, Riesgos de corrupción:3, Riesgos de Seguridad de la Información:19)  se presentó la materialización de (1) un riesgo de gestión en el proceso de Gestión Financiera: "Afectación económica y reputacional  por inadecuada gestión de los recursos financieros asignados a la UPRA, debido a inconsistencias e inoportunidad  en la información suministrada a gestión financiera" Obteniendo para el primer cuatrimestre un 1,3 % de materializaciones de riesgos, respecto al total de riesgos identificados. Ubicándose en un rango sobresaliente.</t>
  </si>
  <si>
    <t>Trimestre I
Para el Primer  trimestre de la vigencia 2024, el cumplimiento en el avance acumulado de los proyectos de inversión es del 88,24% este resultado se ubica en el rango Satisfactorio. Para el proyecto DOTA el avance acumulado para este trimestre es de 100,13 %, para el proyecto FORTALECIMIENTO  es de 88,76 %  para el proyecto CONSOLIDACIÓN es de 80,83 % y para el proyecto INFO es de 80,67 %</t>
  </si>
  <si>
    <t xml:space="preserve">ENERO:  Para este mes la ejecución del PAC de la Entidad fue de 93,5% frente a lo proyectado, este resultado se ubica en un rango Sobresaliente, la razón por la que no se ejecuto el 100% del PAC se debe a que el rubro de gastos generales presento un INPANUT DE 16,07% el cual sobrepasa el rango permitido por MINHACIENDA esto debido a que en el mes de Diciembre se proyecto un mayor valor en este rubro FEBRERO, :Para este mes la ejecución del PAC de la Entidad fue de 90%.  dando en el indicador un resultado Sobresaliente, sin embargo la no ejecución del 100% se debió a incumplimiento en el rubro de inversión de un 15,89% superando el máximo permitido esta situación se dio por que la entidad no  logro contratación que se tenia proyectada  . MARZO y ABRIL, Para estos meses la Entidad logro una ejecución de 99,3% y 98,3% respectivamente frente a lo proyectado dando como resultado de la medición un rango sobresaliente.  Este comportamiento es producto de la correcta proyección en cada uno de los proyectos de la Entidad. </t>
  </si>
  <si>
    <t>Se presenta una ejecución de apropiación libre de afectación en enero  y febrero de $17.402.025.737  y $43.085.480.804 respectivamente frente a una proyección de $9.268.715.000 y $40.363.138.880  dando como resultado un cumplimiento sobresaliente de 188% y 106% respectivamente esta situación se dio debido a que la contratación de la Entidad para estos dos meses se agilizo con directriz de la dirección general y se supero lo proyectado para la ejecución de recursos de los diferentes proyectos; Con respecto a los meses de marzo y abril se presento un comportamiento sobresaliente dando un resultado de 97% y 93% respectivamente esto indica que la ejecución se realizo de acuerdo a lo presupuestado</t>
  </si>
  <si>
    <t>CONCILIACIONES ELABORADAS OPORTUNAMENTE</t>
  </si>
  <si>
    <r>
      <rPr>
        <u/>
        <sz val="12"/>
        <rFont val="Arial"/>
        <family val="2"/>
      </rPr>
      <t>N° de conciliaciones elaboradas oportunamente en el periodo</t>
    </r>
    <r>
      <rPr>
        <sz val="12"/>
        <rFont val="Arial"/>
        <family val="2"/>
      </rPr>
      <t xml:space="preserve"> * 100
N° de conciliaciones programadas en el periodo</t>
    </r>
  </si>
  <si>
    <t>Fortalecer el desempeño institucional, los sistemas de gestión, el talento humano para la satisfacción de las necesidades como soporte a la Planificación del Territorio Rural Agropecuario.</t>
  </si>
  <si>
    <t>Direccionamiento Estratégico y Planeación</t>
  </si>
  <si>
    <t xml:space="preserve"> Gestión Presupuestal y Eficiencia del Gasto Público - Ejecución</t>
  </si>
  <si>
    <t>Mínimo &lt;=80%
Satisfactorio &gt;81% &lt;95%
Sobresaliente  &gt;= 95%</t>
  </si>
  <si>
    <t>Para enero de 2024 se proyectó elaborar 6 conciliaciones Presupuesto Nomina Novedades de Almacén Operaciones Bancarias Retención en la Fuente Reciprocas MHCP con una fecha máxima de elaboración de 25 de Febrero de 2024; por directriz de la contaduría general de la nación se extendió la fecha para cierre del macroproceso en SIIF para el 27 de marzo; con esta fecha de cierre se realizaron los ajustes en SIIF nación y se elaboraron los formatos de conciliaciones de Presupuesto Nomina Novedades de Almacén Operaciones Bancarias Retención en la Fuente Reciprocas MHCP. Como resultado de la evaluación se obtuvo una ponderación del 100% ubicando el indicador en un rango Sobresaliente.
Para febrero de 2024 se proyectó elaborar 6 conciliaciones Nomina Novedades de Almacén Operaciones Bancarias Retención en la Fuente Rete ICA Reciprocas MHCP con una fecha máxima de elaboración de 25 de Marzo de 2024; por directriz de la contaduría general de la nación se extendió la fecha para cierre del macroproceso en SIIF para el 12 de abril; con esta fecha de cierre se realizaron los ajustes en SIIF nación y se elaboraron los formatos de conciliaciones de Nomina Novedades de Almacén Operaciones Bancarias Retención en la Fuente Rete ICA Reciprocas MHCP. Como resultado de la evaluación se obtuvo una ponderación del 100% ubicando el indicador en un rango Sobresaliente.
Para marzo de 2024 se proyectó elaborar 5 conciliaciones Nomina Novedades de Almacén Operaciones Bancarias Retención en la Fuente Reciprocas MHCP con una fecha máxima de elaboración de 25 de Abril de 2024: por directriz de la contaduría general de la nación se extendió la fecha para cierre del macroproceso en SIIF para el 26 de abril; con esta fecha de cierre se realizaron los ajustes en SIIF nación y se elaboraron los formatos de conciliaciones de Nomina, Novedades de Almacén Operaciones Bancarias Retención en la Fuente Reciprocas MHCP. Como resultado de la evaluación se obtuvo una ponderación del 100% ubicando el indicador en un rango Sobresaliente.
Para abril de 2024 se proyectó elaborar 6 conciliaciones Nomina Novedades de Almacén Operaciones Bancarias Retención en la Fuente Rete ICA Reciprocas MHCP con una fecha máxima de elaboración de 24 de Mayo de 2024; con esta fecha de cierre se realizaron los ajustes en SIIF nación y se elaboraron los formatos de conciliaciones de Nomina Novedades de Almacén Operaciones Bancarias Retención en la Fuente Rete ICA Reciprocas MHCP y para los procesos a favor y en contra de la UPRA y Novedades de Diferidos se contrastó la información de las áreas proveedoras de información. Como resultado de la evaluación se obtuvo una ponderación del 100% ubicando el indicador en un rango Sobresaliente.</t>
  </si>
  <si>
    <t xml:space="preserve">Primer trimestre: el resultado del indicador de participación del primer trimestre es del 86,1%  ubicándose en un rango sobresaliente
Enero: 0
Febrero: Tiempo en familia, Cumpleaños febrero y actividad de rumba. 
Marzo: Mes del género (Día de la Mujer y Día del Hombre y socialización del protocolo de prevención.),Fería de autocuidado. cumpleaños marzo, intervención de clima organizacional.  </t>
  </si>
  <si>
    <t>Primer trimestre (Enero - Marzo): se evaluó la actividad "rumboterapía" en el marco de entorno laboral saludable, torneo deportivo, en el marco de actividad de integración y entorno laboral saludable y la semana de la salud y el bienestar realizada de manera conjunta con SST. 
El resultado es del 100%, ubicándose en un rango sobresaliente.</t>
  </si>
  <si>
    <t>Enero: Se realizo la planeación de las actividades del SG SST para la vigencia 2024
Febrero : se realizaron las actividades planteadas al 100%, Se enfoco en la actualización  de la matriz  legal y  actividades de PYP. El cumplimiento del indicador se ubico en un rango sobresaliente
Marzo : se realizaron las actividades planteadas al 100%, se realizo donación de sangre, capacitación de primeros auxilios, pausas activas, se socializaron las fichas de teletrabajo. El cumplimiento del indicador se ubico en un rango sobresaliente 
Abril : se realizaron las actividades planteadas al 100% Se realizo semana de la salud  ocupacional participaron  contratistas y  servidores públicos. El cumplimiento del indicador se ubico en un rango sobresaliente</t>
  </si>
  <si>
    <t>Enero: Durante este periodo el total de días perdidos por incapacidad con orden médica es de 20 días , reflejando un 1,6%  de ausentismo por causa médica para la entidad. Este resultado se ubica en un rango satisfactorio.  el análisis técnico realizado por el profesional SST
Febrero: Durante este periodo el total de días perdidos por incapacidad con orden médica es de 32 días , reflejando un 2,4 %  de ausentismo por causa médica para la entidad. Este resultado se ubica en un rango satisfactorio.  el análisis técnico realizado por el profesional SST
Marzo: Durante este periodo el total de días perdidos por incapacidad con orden médica es de 8 días , reflejando un 0,7 %  de ausentismo por causa médica para la entidad. Este resultado se ubica en un rango sobresaliente.  el análisis técnico realizado por el profesional SST
Abril : Durante este periodo el total de días perdidos por incapacidad con orden médica es de 13 días , reflejando un 1,0 %  de ausentismo por causa médica para la entidad. Este resultado se ubica en un rango Satisfactorio. el análisis técnico realizado por el profesional SST</t>
  </si>
  <si>
    <t xml:space="preserve">Enero 2024: En este mes las labores realizadas se enfocaron en la contratación del personal requerido, así como en la planeación de los equipos y proyectos, por lo que no se evidencia entrega de Metadatos para revisar. 
Febrero 2024: En el periodo comprendido entre enero y febrero de 2024, se recibieron en total 16 MT. Para el mes de febrero, se revisaron 16 MT documentales, los cuales fueron aprobados oportunamente y publicados en el catálogo. El rango de análisis del indicador corresponde al 100% de cumplimiento, evidenciando un comportamiento sobresaliente.
Marzo 2024: En el periodo comprendido entre enero y marzo de 2024, se recibieron en total 28 MT. Para el mes de marzo, se revisaron 5 MT documentales y 7 MT geográficos, los cuales fueron aprobados oportunamente y publicados en el catálogo. El rango de análisis del indicador corresponde al 100% de cumplimiento, evidenciando un comportamiento sobresaliente.
Abril 2024: En el periodo comprendido entre enero y abril de 2024, se recibieron en total 43 MT. Para el mes de abril, se revisaron 15 MT geográficos, los cuales fueron aprobados oportunamente y publicados en el catálogo. El rango de análisis del indicador corresponde al 100% de cumplimiento, evidenciando un comportamiento sobresaliente. </t>
  </si>
  <si>
    <t>Durante el mes de enero de 2024, se recibieron un total de 36 requerimientos con fecha de entrega para el mes de enero  de 28 con una amplia gama de temáticas, logramos abordar una solicitud sobre la Base Catastral, otra referente al ACFC Paisaje, seis relacionadas con la Zonificación Territorial, una vinculada a la Frontera Agrícola y una de SIGRA. Es importante destacar que 18 de estos requerimientos fueron atendidos puntualmente. Sin embargo, una solicitud tuvo que ser pospuesta debido a la escasez de insumos necesarios para su elaboración. Destacando que seis de estos requerimientos fueron respondidos incluso antes de la fecha límite establecida.
Durante el mes de Febrero de 2024, se recibieron un total de 75 requerimientos con fecha de entrega para el mes de febrero de 56 con una amplia gama de temáticas, logramos abordar 2 de Base Catastral,  2 Mercado Tierras, 1 Regularización  Distribución  1 de ACFC  Paisaje, 2 UAF  ZRC,  1 Análisis Situacional, 5 Zonificación Territorial, 5 Frontera Agrícola, 2 Prospectiva 2 Reconversión, 5 SIGRA,  7 Zonificación Nacional y 18 pqrsd, para un total de 53 requerimientos entregados, Es importante destacar que 45 de estos requerimientos fueron atendidos puntualmente. Sin embargo, 8 solicitudes tuvieron que ser pospuesta debido a varias dificultades se generó estructuración de la información del registro 2 para las bases catastrales del año 2020, escasez de insumos necesarios para su elaboración. Destacando que 28 de estos requerimientos fueron respondidos incluso antes de la fecha límite establecida.
Marzo 2024,   Se recibieron un total de 157 requerimientos con fecha de entrega para el mes de Marzo de 107, logramos abordar 1 de Base Catastral, 2 Financiera, 2 Presentaciones para kit territorial y  mesa de empleo,   6 Mercado Tierras,  3 Regularización  Distribución  2 de ACFC  Paisaje, 1 de  ADT,  21 Análisis Situacional, 1 Diagnostico Territorial, 6 PDR,  5 Zonificación Territorial, 1 Agrologística,   6 Frontera Agrícola, 4 Prospectiva, 21 Reconversión, 3 SIGRA,  8 Zonificación Nacional y 24 PQRSD, para un total de 117 requerimientos entregados, Es importante destacar que 93 de estos requerimientos fueron atendidos puntualmente. Sin embargo, 24 solicitudes tuvieron que ser pospuesta debido a varias dificultades como falta de información clara en las solicitudes. se generó estructuración de la información del registro 2 para las bases catastrales del año 2020, Debido a las dificultades técnicas que se han presentado con el software SAS, Destacando que 40 de estos requerimientos fueron respondidos incluso antes de la fecha límite establecida. 
Abril de 2024, Se gestionaron un total de 172 requerimientos, con una distribución de 100 previstos para entrega durante ese mes y 72 programados para mayo. La respuesta fue diligente, logrando completar la entrega de 180 requerimientos en total, incluso algunos que habían quedado rezagados del mes anterior. Las áreas temáticas abordadas fueron diversas, destacando particularmente En Zonificación Nacional, se respondieron 27 requerimientos, mientras que en PQRSD, MADR tuvo 20 registros y Entregas_SIPRA_2024 contó con 15 registros. En el Proyecto_3, se distribuyeron de la siguiente manera: FA (15), Z_Nacional (1), Agrologística (1), Prospectiva (5), SIGRA (9) y Reconversión (11). Por otro lado, en el Proyecto_2, Análisis Situacional registró 21 requerimientos, Z_Territorial 5, ACFC Paisaje 1 y PDR 3. En el Proyecto_1, Financiera sumó 1 registro, Regularización Distribución 4 y Mercado Tierras 7.
De estos requerimientos, 162 fueron atendidos puntualmente, mientras que 19 tuvieron que ser pospuestos debido a diversas dificultades, como falta de información clara en las solicitudes y procesos de limpieza de datos no previstos inicialmente. Además, se encontró falta de las bases del SISBEN en algunos casos.</t>
  </si>
  <si>
    <t>Para el primer trimestre de 2024 se tiene un acumulado de 376 requerimientos de los cuales 89% (335) fueron gestionados, lo que equivale al rango sobresaliente. Los restantes (41) requerimientos no se gestionaron este mismo mes, debido a que: 6 requerimientos están revisión por parte de la gestora dado que se solicito precisiones de los mismos, 35 se recibieron al final del mes y por ende, su tramite se finiquitara en abril.</t>
  </si>
  <si>
    <t>En el primer semestre 2024, se recibieron y se atendieron en su totalidad 23 solicitudes entre todas las líneas de atención (Experiencia de Usuario, Experiencia de aprendizaje, Innovación y experimentación),  frente a las 23 solicitudes recibidas 20 se encuentran cerradas y 3 en atención al usuario, el resultado del indicador fue del 100% de cumplimiento, ubicándose en el rango sobresaliente</t>
  </si>
  <si>
    <t>Durante el primer trimestre del año 2024 el indicador de efectividad de las menciones de la UPRA en medios masivos de comunicación tuvo un comportamiento sobresaliente, debido a que de las 24  noticias identificadas en el monitoreo a los medios masivos de comunicación nacionales el 100%  hacían mención a la UPRA de forma positiva o neutra, por lo cual no fue necesario implementar acciones correctivas.</t>
  </si>
  <si>
    <t xml:space="preserve">Enero 2024: Para este mes, se reportaron 3 situaciones de seguridad a través del correo electrónico de Seguridad Digital relacionadas con phising, malware y correo malicious, las cuales fueron atendidas oportunamente por el equipo de seguridad en cabeza del Oficial de Seguridad de la Información, además, se realizaron acciones como socializar a los usuarios con instrucciones de borrado de correos maliciosos y gestionar los bloqueos de remitentes a través de los administradores de plataforma. Lo anterior sugiere un 100% en la atención de los incidentes reportados, ubicando el indicador en un rango sobresaliente.
Febrero 2024: Para este mes se reportaron 16 situaciones de seguridad a través del correo electrónico de seguridad Digital relacionadas con phishing, suplantación de identidad y malware, las cuales fueron atendidas oportunamente por el equipo de seguridad de la información, en cabeza del Oficial de Seguridad, lo que sugiere un 100% en la atención de los incidentes reportados, ubicando el indicador en un rango sobresaliente.
Marzo 2024: Para este mes, se reportaron 6 situaciones de seguridad a través del correo electrónico de Seguridad Digital relacionadas con malware y posible correo malicious, las cuales fueron atendidas oportunamente por el equipo de seguridad en cabeza del Oficial de Seguridad de la Información, además, se realizaron acciones como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Abril 2024: Para este mes se reportaron 10 situaciones de seguridad de la información, a través del correo electrónico de Seguridad Digital, relacionadas con malware y posible correo malicious, las cuales fueron atendidas oportunamente por el equipo de seguridad en cabeza del Oficial de Seguridad de la Información, además, se realizaron acciones como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t>
  </si>
  <si>
    <t>Mayo 2024: Para este mes se reportaron 13 situaciones de seguridad de la información, a través del correo electrónico de Seguridad Digital, relacionadas con malware, phishing, suplantación de identidad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Junio 2024: Para este mes se reportaron 7 situaciones de seguridad de la información, a través del correo electrónico de Seguridad Digital,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Julio 2024: Para este mes se reportaron 9 situaciones de seguridad de la información, a través del correo electrónico de Seguridad Digital y la herramienta SEA,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Agosto 2024: Para este mes se reportaron 90 situaciones de seguridad de la información, a través del correo electrónico de Seguridad Digital y la herramienta SEA,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rango sobresaliente. Es de resaltar que el aumento inusual de reportes se produjo principalmente como respuesta al simulacro de phishing realizado por el equipo de seguridad de la información a todos los usuarios de la entidad.
Las evidencias de reporte y atención de estas situaciones de seguridad se pueden encontrar en la siguiente ruta: 
\\10.10.30.40\apoyo_trd\02.TIC\02.42_REPORTES_INCIDENTES_SI\2024</t>
  </si>
  <si>
    <t xml:space="preserve">Durante el primer semestre de la vigencia 2024, se detectaron un total  de 75 vulnerabilidades, de las cuales 38 correspondían para ser atendidas en el primer semestre por parte del equipo de Servicios Tecnológicos y las 37 vulnerabilidades restantes deben ser atendidas en el segundo semestre de la vigencia 2024 puesto que su solución corresponde a Sistemas de Información, cumpliendo así, el 100% de la meta, ubicando al indicador en un rango sobresaliente.   </t>
  </si>
  <si>
    <t>La medición del indicador es de periodicidad SEMESTRAL. Para la vigencia 2024 se suscribió la orden de compra 125685 con AUTOCARS SAS, para el mantenimiento preventivo y correctivo del parque automotor de la UPRA.
Durante los meses de abril y junio, se efectuaron (3) tres mantenimientos preventivos y correctivos de los vehículos de propiedad de la UPRA, donde se intervino elementos tales como: BASE AMORTIGUADOR DELANTERO R, BATERIA (INCLUYE REVISION CARGA ) R, BUJES BARRA ESTABILIZADORA (CAUCHO) X 2 UNI R, MONO ELECTRODO DE IGNICION R, FILTRO DE ACEITE R, FILTRO DE AIRE R, FILTRO DE AIRE ACONDICIONADO R, FILTRO DE COMBUSTIBLE R, JUNTA TAPA VALVULAS R, RODAMIENTO CANASTILLA BASE AMORTIGUADOR R, BUJES TIJERA INFERIOR X 2 UNI R, PLUMILLAS LIMPIA BRISAS DELANTERAS R, entre otros.</t>
  </si>
  <si>
    <t>sobresaliente</t>
  </si>
  <si>
    <t>II Cuatrimestre
Luego de la consolidación por parte de la Asesoría de planaeación de los reportes de seguimiento a la gestión de riesgos, se encunetra que de los 78 riesgos identificados y formalizados en el Sistema de Gestión (Riesgos de Gestión:56, Riesgos de corrupción:3, Riesgos de Seguridad de la Información:19)  no se presentaron materializaciones de riesgos. Obteniendo para el segundo cuatrimestre 0 % de materializaciónes de riesgos, respecto al total de riesgos identificados. Ubicandose en un rango sobresaliente.</t>
  </si>
  <si>
    <t xml:space="preserve">Trimestre II
Para el segundo trimestre de la vigencia 2024, el cumplimiento en el avance acumulado de los proyectos de inversión es del 99% este resultado se ubica en el rango sobresaliente. Para el proyecto DOTA el avance acumulado para este trimestre es de 95,93 %, para el proyecto FORTALECIMIENTO  es de 100,18 %  para el proyecto CONSOLIDACIÓN es de 100 % y para el proyecto INFO es de 100 %
</t>
  </si>
  <si>
    <t>I Semestre
La ejecución del plan de acción para el Semestre I de la vigencia 2024 es del 49,38% sobre el 50 % programado, obteniendo como resultado un 102,2 % de cumplimiento, ubicandose en un rango sobresaliente.
Los datos para el análisis y medición de este indicador son tomados del informe de gestión, a partir del cumplimiento promedio de las metas establecidas para las 20 políticas definida en el Manual Operativo MIPG.</t>
  </si>
  <si>
    <t xml:space="preserve">SEGUNDO TRIMESTRE
Los productos definidos para la vigencia 2024 hacen parte del nuevo proyecto de inversión "DESARROLLO DE LA PLANIFICACIÓN DEL ORDENAMIENTO TERRITORIAL AGROPECUARIO – DOTA - EN EL ÁMBITO NACIONAL"
Para el segundo trimestre de 2024 se presenta un cumplimiento del 99,5  % en el avance de los productos del proyecto de inversión DOTA del ámbito territorial, situándose en un rango sobresaliente </t>
  </si>
  <si>
    <r>
      <rPr>
        <b/>
        <sz val="12"/>
        <rFont val="Arial"/>
        <family val="2"/>
      </rPr>
      <t xml:space="preserve">PRIMER TRIMESTRE
</t>
    </r>
    <r>
      <rPr>
        <sz val="12"/>
        <rFont val="Arial"/>
        <family val="2"/>
      </rPr>
      <t xml:space="preserve">Los productos definidos para la vigencia 2024hacen parte del nuevo proyecto de inversión "DESARROLLO DE LA PLANIFICACIÓN DEL ORDENAMIENTO TERRITORIAL AGROPECUARIO - DOTA, EN EL ÁMBITO NACIONAL"
Para el primer trimestre de 2024 se presenta un cumplimiento del 100,0% situándose en un rango sobresaliente el avance en la generación de productos del ámbito nacional. </t>
    </r>
  </si>
  <si>
    <r>
      <rPr>
        <b/>
        <sz val="12"/>
        <rFont val="Arial"/>
        <family val="2"/>
      </rPr>
      <t>PRIMER TRIMESTRE</t>
    </r>
    <r>
      <rPr>
        <sz val="12"/>
        <rFont val="Arial"/>
        <family val="2"/>
      </rPr>
      <t xml:space="preserve">
Los productos definidos para la vigencia 2024 hacen parte del nuevo proyecto de inversión "DESARROLLO DE LA PLANIFICACIÓN DEL ORDENAMIENTO TERRITORIAL AGROPECUARIO – DOTA - EN EL ÁMBITO NACIONAL"
Para el tprimer trimestre de 2024 se presenta un cumplimiento del 100,6 % en el avance de los productos del proyecto de inversión DOTA del ámbito territorial, situándose en un rango sobresaliente </t>
    </r>
  </si>
  <si>
    <t>Para mayo de 2024 se proyectó elaborar 5 conciliaciones Nomina Novedades de Almacén Operaciones Bancarias Retención en la Fuente Reciprocas MHCP con una fecha máxima de elaboración de 21 de Junio de 2024 con esta fecha de
cierre se realizaron los ajustes en SIIF nación y se elaboraron los formatos de conciliaciones de Nomina Novedades de Almacén Operaciones Bancarias Retención en la Fuente Reciprocas MHCP . Como resultado de la evaluación se
obtuvo una ponderación del 100% ubicando el indicador en un rango Sobresaliente.
Para Junio de 2024 se proyectó elaborar 6 conciliaciones Nomina Novedades de Almacén Operaciones Bancarias Retención en la Fuente Rete ICA Reciprocas MHCP con una fecha máxima de elaboración de 26 de Julio de 2024; con esta
fecha de cierre se realizaron los ajustes en SIIF nación y se elaboraron los formatos de conciliaciones de Nomina Novedades de Almacén Operaciones Bancarias Retención en la Fuente Rete ICA Reciprocas MHCP. Como resultado de la
evaluación se obtuvo una ponderación del 100% ubicando el indicador en un rango Sobresaliente.
Para el mes de Julio de 2024 se proyectó elaborar 5 conciliaciones (–Nomina – Novedades de Almacén – Operaciones Bancarias – Retención en la Fuente – Reciprocas MHCP) con una fecha máxima de elaboración de 23 de Agosto de
2024; con esta fecha de cierre se realizaron los ajustes en SIIF nación y se elaboraron los formatos de conciliaciones de – Nomina – Novedades de Almacén – Operaciones Bancarias – Retención en la Fuente – Reciprocas MHCP y para los
procesos a favor y en contra de la UPRA y Novedades de Diferidos se contrastó la información de las áreas proveedoras de información. Como resultado de la evaluación se obtuvo una ponderación del 100% ubicando el indicador en un
rango Sobresaliente.
Para el mes de Agosto de 2024 se proyectó elaborar 6 conciliaciones (–Nomina – Novedades de Almacén – Operaciones Bancarias – Retención en la Fuente – Retención de Industria y comercio – Reciprocas MHCP) con una fecha máxima
de elaboración de 27 de Septiembre de 2024; con esta fecha de cierre se realizaron los ajustes en SIIF nación y se elaboraron los formatos de conciliaciones de – Nomina – Novedades de Almacén – Operaciones Bancarias – Retención en
la Fuente – Retención de Industria y comercio y Reciprocas MHCP y para los procesos a favor y en contra de la UPRA y Novedades de Diferidos se contrastó la información de las áreas proveedoras de información. Como resultado de la
evaluación se obtuvo una ponderación del 100% ubicando el indicador en un rango Sobresaliente.</t>
  </si>
  <si>
    <t>La Entidad durante el 2 cuatrimestre de 2024 cumplio satisfactoriamente con la ejecucion de PAC arrojando un indicador durante los meses de Mayo Junio, Julio y Agosto con el 98,1% 98,4%, 99,5% y 97,8% respectivamente, esto muestra la buena planeacion que se viene realizando a los pagos sin embargo para el mes de Junio  en el rubro de gastos generales se presento un Inpanut de 19,44% frente al 10% permitido por el  Ministerio de Hacienda esto debido a que se programo  PAC para el proveedor  MAGIN COMUNICACIONES y no se tramitaron el 100% de las facturas.</t>
  </si>
  <si>
    <t>Segundo Cuatrimestre: Para este periodo el indicador se muestra para los meses de mayo, junio julio y agosto de 96% 95% 96% y 98% arrojando  una ejecucion satisfactoria; esto evidencia que la entidad mes a mes  se encuentra activa en procesos contratacion en el rubro de funcionamiento por concepto e arrendamiento, conectividad recursos tecnologicos entre otros y con respecto inversion por concepto de prestacion de servicios  profesionales de las diferentes áreas misionales, la adquisición de recursos, adquisición de equipos y servicios de soporte, así como el reconocimiento de viáticos y gastos de desplazamiento para funcionarios y contratistas.</t>
  </si>
  <si>
    <t xml:space="preserve">El Plan de Incentivos Institucionales 2024 quedó formalizado ante el CIGDE que se llevó a cabo en el mes de enero, como parte de la presentación del Plan Estratégico de Talento Humano 2024. Cabe aclarar que el 
Primer semestre: el resultado del primer semestre de este indicador es del 92% y se ubica en el rango de sobresaliente. Las actividades no realizadas en el primer semestre quedan reprogramadas para el segundo semestre: Feria de vivienda y servicios Compensar, y Definición de grupo de trabajo Política de Integridad.
Enero: 0
Febrero: Tiempo en familia (compensatorios para días de descanso en semana santa), Programa entorno laboral saludable (actividad física - rumboterapía), Se proyecto pieza de comunicación con el fin de crear la base de datos de los prepensionados en la entidad, Se remitio información de desvinculación asistida, Socialización del programa servimos, Cumpleaños febrero (Geovanna González, Elizabeth Cubides Cuellar, Oscar Pedraza y Mary Cristina Guevara).
Marzo: Tiempo en familia (compensatorios para días de descanso en semana santa), Intervención clima laboral, Cumpleaños marzo (Bernardo Londoño,Juan Carlos Avellaneda, Claudia Liliana Cortes y Lorena Laguna), Día profesiones (Día del contador), Mes del género (Día de la Mujer y Día del Hombre). Pendiente: se reprogramó para mayo aplicación de la batería de riesgo psicosocial por la contratación. 
Abril: Torneo deportivo interno, elige arte y cultura por cumpleaños, Cumpleaños abril (Luz Lizarazo, Eduin Carrillo, Sandra Ruano, Gina Paola Montoya, Juan Angel Mora), Día de la Secretaria mediante compensar, conmemoración día del niño (tarjeta divertimento y mensaje de comunicaciones), practicas libres compensa (información socializada los días lunes). 
Mayo: Cumpleaños mayo (salario emocional), Pieza de comunicación día de las madres, taller para la celebración del día y sesión de acurrumba para mamás, Taller proposito de vida y entrega de suculentas de cumpleaños (comprensar), Aplicación de la batería de riesgo laboral, Correo remitiendo programa de desvinculación asistida, En bici al trabajo, entrega de incentivo elige arte y cultura cumpleaños, Practica libre convenio compensar.
Junio: Cumpleaños junio (Sharit Chircle y Diana Benavides), Día del padre, pieza de comunicación, taller de celebración día del padre, entrega de obsequio compensar, entrega incentivo elige arte y cultura por cumpleaños, Feria financiera, vacaciones recreativas hijos de los servidores, Día del servidor público (Taller adaptación laboral e integridad). En bici al trabajo salario emocional, día de la familia primer semestre. </t>
  </si>
  <si>
    <t>Segundo trimestre  (Abril - Junio): se evaluaron las actividades Taller de madres, taller proposito de vida, acuarrumba, vacaciones recreativas y día del servidor público. 
El resultado es del 100%, ubicándose en un rango sobresaliente.</t>
  </si>
  <si>
    <t>Mayo: Durate este periodo el total de días perdidos por incapacidad con orden médica es de 6 días , reflejando un 0,5%  de ausentismo por causa médica para la entidad. Este resultado se ubica en un rango soobresaliente.  el análisis técnico realizado por el profesional SST
Junio: Durate este periodo el total de días perdidos por incapacidad con orden médica es de 3 días , reflejando un 0,3%  de ausentismo por causa médica para la entidad. Este resultado se ubica en un rango soobresaliente.  el análisis técnico realizado por el profesional SST
Julio: Durate este periodo el total de días perdidos por incapacidad con orden médica es de 10 días , reflejando un 0,7 %  de ausentismo por causa médica para la entidad. Este resultado se ubica en un rango soobresaliente.  el análisis técnico realizado por el profesional SST
Agosto:Durate este periodo el total de días perdidos por incapacidad con orden médica es de 35 días , reflejando un 2,8 %  de ausentismo por causa médica para la entidad. Este resultado se ubica en un rango satisfactorio .  el análisis técnico realizado por el profesional SST</t>
  </si>
  <si>
    <t xml:space="preserve">Mayo : se realizaron las actividades planteadas al 93% falto  realizar una actividad (  examenes medicos de ingreso  o  egreso no se  generaron en el mes de mayo)
Junio :se realizaron las actividades planteadas al 100% se realizo acompañamiento al  COPASST y se realizo inspecciones de puesto de trabajo 
julio : se realizaron las actividades planteadas al 100% Se realizo  intervencion de la bateria de riesgo psicosocial y autoria interna 
agosto : se realizaron las actividades planteadas al 100% Entrega Informe Condiciones De Salud Osteomuscular </t>
  </si>
  <si>
    <t>Primer semestre:Desde el Sistema de Gestión y Seguridad y Salud en el Trabajo se identificaron  los peligros y valoraron los riesgos asociados  a las actividades desarrolladas en la entidad, teniendo como referencia la metodologia GTC 45. Asimismo se priorizaron en  la matriz los  riesgos altos, medios y bajos y se definieron medidas de intevención teniendo en cuenta el nivel de prioridad.  Dado lo anterior se efectuaron actividades enfocadas en Condiciones de seguridad, tales como abordaje  del riesgo vial con el programa la implementacion del  programa de seguridad vial .  Se gestionó lo referente a riesgo biomecanico  realizando  laentrega de sillas ergonomicas (  68  sillas) se realizo inspecciones de puesto de trabajo con enfasis biomecánico  a funcionarios de la entidad  por parte de proveedores de la ARL Positiva y  el profesional de SST .  Se realizo la aplicacion de la bateria de riesgo psicosocial,  capacitaciones enfocadas en la adquisición y/o fortalecimiento de  competencias en comunicación asertiva y liderazgo , se realizo la semana de SST.  En conclusión  el resultado del indicador para el primer semestre tuvo un cumplimiento del 98,7 % ubicandose en un rango SOBRESALIENTE</t>
  </si>
  <si>
    <t>En el primer semestre de 2024 se desarrollaron 25 actividades del plan institucional de capacitación entre los meses de febrero a junio de 26 actividades programadas, con un cumplimiento del 96.2%
La actividad pendiente corresponde a Gestión Publica  y Servicio público, la cual será realizada en el mes de octubre de 2024 por disponibilidad de agenda del instructor</t>
  </si>
  <si>
    <t>Mayo 2024:  En el periodo comprendido entre enero y mayo de 2024, se recibieron en total 38 ET para revisiones metodológicas, de las cuales 28 corresponden a ET de productos documentales y 10 ET para productos geográficos. En el mes mayo, se recibieron y se aprobaron en total 5 ET para revisiones metodológicas, de las cuales 3 son ET de productos documentales y 2 ET de productos geográficos. El rango de análisis del indicador corresponde al 100% de cumplimiento, evidenciando un comportamiento sobresaliente.
Junio 2024: En el periodo comprendido entre enero y junio de 2024, se recibieron en total 43 ET para revisiones metodológicas, de las cuales 32 corresponden a ET de productos documentales y 11 ET para productos geográficos. En el mes junio, se recibieron y se aprobaron en total 5 ET para revisiones metodológicas, de las cuales 4 son ET de productos documentales y 1 ET de productos geográficos. El rango de análisis del indicador corresponde al 100% de cumplimiento, evidenciando un comportamiento sobresaliente.
Julio 2024:  En el periodo comprendido entre enero y julio de 2024, se recibieron en total 53 ET para revisiones metodológicas, de las cuales 36 corresponden a ET de productos documentales y 17 ET para productos geográficos. En el mes julio, se recibieron y se aprobaron en total 10 ET para revisiones metodológicas, de las cuales 4 son ET de productos documentales y 6 ET de productos geográficos. El rango de análisis del indicador corresponde al 100% de cumplimiento, evidenciando un comportamiento sobresaliente.
Agosto 2024: En el periodo comprendido entre enero y agosto de 2024, se recibieron en total 57 ET para revisiones metodológicas, de las cuales 37 corresponden a ET de productos documentales y 20 ET para productos geográficos. En el mes agosto, se recibieron y se aprobaron en total 4 ET para revisiones metodológicas, de las cuales 1 es ET de productos documentales y 3 ET de productos geográficos. El rango de análisis del indicador corresponde al 100% de cumplimiento, evidenciando un comportamiento sobresaliente.</t>
  </si>
  <si>
    <t xml:space="preserve">Mayo 2024: En el periodo comprendido entre enero y mayo de 2024, se recibieron en total 57 MT. Para el mes de mayo, se revisaron 8 MT documentales y 6 MT geográficos, los cuales fueron aprobados oportunamente y publicados en el catálogo. El rango de análisis del indicador corresponde al 100% de cumplimiento, evidenciando un comportamiento sobresaliente. 
Junio 2024: En el periodo comprendido entre enero y junio de 2024, se recibieron en total 48 MT. Para el mes de junio, se revisaron 21 MT documentales y 27 MT geográficos, los cuales fueron aprobados oportunamente y publicados en el catálogo. El rango de análisis del indicador corresponde al 100% de cumplimiento, evidenciando un comportamiento sobresaliente. 
Julio 2024:  En el periodo comprendido entre enero y julio de 2024, se recibieron en total 81 MT. Para el mes de julio, se revisaron 6 MT documentales y 75 MT geográficos, los cuales fueron aprobados oportunamente y publicados en el catálogo. El rango de análisis del indicador corresponde al 100% de cumplimiento, evidenciando un comportamiento sobresaliente. 
Agosto 2024: En el periodo comprendido entre enero y agosto de 2024, se recibieron en total 61 MT. Para el mes de agosto, se revisaron 4 MT documentales y 57  MT geográficos, los cuales fueron aprobados oportunamente y publicados en el catálogo. El rango de análisis del indicador corresponde al 100% de cumplimiento, evidenciando un comportamiento sobresaliente. </t>
  </si>
  <si>
    <t xml:space="preserve">Durante el primer trimestre 2024, se enviaron  mil quinientos cuarenta (1540)  comunicaciones oficiales enviadas, de las cuales mil quinientas seis (1506) fueron recibidas por los usuarios; lo cual  corresponde al 98%, lo que indica que se encuentra en el rango sobresaliente de Efectividad en el envío y recibido de  comunicaciones oficiales de la UPRA durante el periodo analizado. Se realiza el ajuste del primer trimestre 2024, teniendo en cuenta el reporte de verificación de Info.sea.                                                                                                                                                                                                                                                                                     
Durante el segundo trimestre 2024, se enviaron  mil ciento quince (1115)  comunicaciones oficiales enviadas, de las cuales mil setenta y ocho (1078) fueron recibidas por los usuarios; lo cual  corresponde al 97%, lo que indica que se encuentra en el rango sobresaliente de Efectividad en el envío y recibido de  comunicaciones oficiales de la UPRA durante el periodo analizado.      </t>
  </si>
  <si>
    <t>EVENTOS REALIZADOS DE APROPIACIÓN DE PRODUCTOS INFO</t>
  </si>
  <si>
    <t>DOCUMENTOS DE LINEAMIENTOS TÉCNICOS ELABORADOS EN INFORMACIÓN ESTRATÉGICA - INFO</t>
  </si>
  <si>
    <t>PLAN DE COMUNICACIONES</t>
  </si>
  <si>
    <t>SISTEMA AUTOMATIZADO DE GESTIÓN Y CONTROL ADMINISTRATIVO – SAGCA</t>
  </si>
  <si>
    <t>IMPLEMENTACIÓN DE LA ESTRATEGIA RED SNUIRA</t>
  </si>
  <si>
    <t>DOCUMENTO DE PLANEACIÓN ELABORADOS PETI</t>
  </si>
  <si>
    <t>ANÁLISIS GENERADOS EN INFORMACIÓN ESTRATÉGICA – INFO</t>
  </si>
  <si>
    <t>ANÁLISIS REALIZADOS PARA GESTUA</t>
  </si>
  <si>
    <t>BASES DE DATOS PRODUCIDAS PARA GESTUA</t>
  </si>
  <si>
    <t>USUARIOS DEL SISTEMA SIPRA</t>
  </si>
  <si>
    <t>BASES DE DATOS PRODUCIDAS EN INFORMACIÓN ESTRATÉGICA - INFO</t>
  </si>
  <si>
    <t>OBJETIVOS ESTRATÉGICOS</t>
  </si>
  <si>
    <t>OBJETIVO ESTRATEGICO</t>
  </si>
  <si>
    <t>INDICADOR</t>
  </si>
  <si>
    <t>PERIODO</t>
  </si>
  <si>
    <t>META</t>
  </si>
  <si>
    <t>EJECUTADO</t>
  </si>
  <si>
    <t>CUMPLIMIENTO</t>
  </si>
  <si>
    <t>AVANCE ACUMULADO / META</t>
  </si>
  <si>
    <t>Columna1</t>
  </si>
  <si>
    <t>OBJETIVO ESTRATÉGICO I</t>
  </si>
  <si>
    <t>DOCUMENTOS METODOLÓGICOS REALIZADOS - LINEAMIENTOS ORDENAMIENTO SOCIAL DE LA PROPIEDAD</t>
  </si>
  <si>
    <t>2023 - 2026</t>
  </si>
  <si>
    <t>PLANES DE ORDENAMIENTO PRODUCTIVO FORMULADOS</t>
  </si>
  <si>
    <t>DOCUMENTOS DE PLANEACIÓN ELABORADOS – LCI ADECUACIÓN DE TIERRAS Y RECONVERSIÓN PRODUCTIVA</t>
  </si>
  <si>
    <t>AGENDA INTERINSTITUCIONAL EN ALIANZAS ESTRATÉGICAS</t>
  </si>
  <si>
    <t>DOCUMENTOS DE EVALUACIÓN ELABORADOS</t>
  </si>
  <si>
    <t>OBJETIVO ESTRTÉGICO II</t>
  </si>
  <si>
    <t>DOCUMENTOS DE LINEAMIENTOS TÉCNICOS - INSTRUMENTOS SECTORIALES Y TERRITORIALES PARA EL USO EFICIENTE DEL SUELO RURAL</t>
  </si>
  <si>
    <t>CARACTERIZACIÓN TERRITORIAL DE USUARIOS DE BIENES Y SERVICIOS DE LA UPRA/ACTORES</t>
  </si>
  <si>
    <t>OBJETIVO ESTRATÉGICO III</t>
  </si>
  <si>
    <t>SERVICIO DE INFORMACIÓN PARA LA PLANIFICACIÓN AGROPECUARIA SIPRA</t>
  </si>
  <si>
    <t>OBJETIVO ESTRATÉGICO IV</t>
  </si>
  <si>
    <t>TALLERES TEMATICOS REGIONALES</t>
  </si>
  <si>
    <t>OBJETIVO ESTRATÉGICO V</t>
  </si>
  <si>
    <t>PLAN ESTRATÉGICO DE TALENTO HUMANO</t>
  </si>
  <si>
    <t>IMPLEMENTACIÓN DEL SISTEMA DE GESTIÓN</t>
  </si>
  <si>
    <t>REDISEÑO INSTITUCIONAL</t>
  </si>
  <si>
    <t>PROYECTO DE INVERSIÓN - DOTA</t>
  </si>
  <si>
    <t>MAPAS DE ZONIFICACIÓN ELABORADOS - SISTEMAS PRODUCTIVOS NACIONALES</t>
  </si>
  <si>
    <t>MAPAS DE ZONIFICACIÓN ELABORADOS - SISTEMAS PRODUCTIVOS TERRITORIALES</t>
  </si>
  <si>
    <t>PROYECTO DE INVERSIÓN - TIC</t>
  </si>
  <si>
    <t>2024 - 2027</t>
  </si>
  <si>
    <t>PROYECTO DE INVERSIÓN - FORTALECIMIENTO</t>
  </si>
  <si>
    <t>SISTEMA DE GESTIÓN IMPLEMENTADO</t>
  </si>
  <si>
    <t xml:space="preserve">	SISTEMAS DE INFORMACIÓN IMPLEMENTADOS (SEA)</t>
  </si>
  <si>
    <t>PORCENTAJE DE LA CAPACIDAD EN LA PRESTACIÓN DE SERVICIOS DE TECNOLOGÍA</t>
  </si>
  <si>
    <t>SISTEMA DE GESTIÓN DOCUMENTAL IMPLEMENTADO</t>
  </si>
  <si>
    <t>2024-2027</t>
  </si>
  <si>
    <t>DEMANDAS POR LA CAUSA PRIMARIA</t>
  </si>
  <si>
    <r>
      <t xml:space="preserve">Número de demandas por la causa primaria de la vigencia 
            </t>
    </r>
    <r>
      <rPr>
        <u/>
        <sz val="12"/>
        <rFont val="Arial"/>
        <family val="2"/>
      </rPr>
      <t>actual - Número de demandas por la causa primaria de la vigencia anterior</t>
    </r>
    <r>
      <rPr>
        <sz val="12"/>
        <rFont val="Arial"/>
        <family val="2"/>
      </rPr>
      <t xml:space="preserve">   * 100
         Número de demandas por la causa primaria de la vigencia anterior </t>
    </r>
  </si>
  <si>
    <t>Mínimo  &gt;=10%
Satisfactorio &gt;0% - &lt; 10%
Sobresaliente &lt;=0%</t>
  </si>
  <si>
    <t xml:space="preserve">CUMPLIMIENTO PLAN ESTRATÉGICO	</t>
  </si>
  <si>
    <t xml:space="preserve">Promedio de los % de avance acumulado de los productos establecidos en el Plan Estratégico </t>
  </si>
  <si>
    <t>Mínimo
1) 2023:   &lt;=15% 
2) 2024: &lt;=40%
3) 2025:  &lt;=65% 
4) 2026: &lt;=90% 
Satisfactorio
1) 2023:   &gt;15% &lt;=19%
2) 2024: &gt;41% &lt;=45% 
3) 2025:  &gt;66% &lt;=70%
4) 2026: &gt;91% &lt;=95% 
Sobresaliente
1) 2023:   &gt;20%
2) 2024: &gt;45%
3) 2025:  &gt;70%
4) 2026: &gt;95%</t>
  </si>
  <si>
    <t xml:space="preserve"> JORNADAS DE SENSIBILIZACIÓN DE INNOVACIÓN</t>
  </si>
  <si>
    <r>
      <t xml:space="preserve">               </t>
    </r>
    <r>
      <rPr>
        <u/>
        <sz val="12"/>
        <rFont val="Arial"/>
        <family val="2"/>
      </rPr>
      <t xml:space="preserve">    Número de jornadas realizadas   </t>
    </r>
    <r>
      <rPr>
        <sz val="12"/>
        <rFont val="Arial"/>
        <family val="2"/>
      </rPr>
      <t xml:space="preserve"> * 100%
 Número de jornadas programadas</t>
    </r>
  </si>
  <si>
    <t>NA</t>
  </si>
  <si>
    <t>Mínimo: &lt; 70%
Satisfactorio: &gt; = 70% - &lt; 90%
Sobresaliente: &gt; = 90%</t>
  </si>
  <si>
    <t>SATISFACCIÓN DE USUARIOS FRENTE A LOS PRODUCTOS UPRA</t>
  </si>
  <si>
    <r>
      <t xml:space="preserve">Número de encuestas con respuestas </t>
    </r>
    <r>
      <rPr>
        <u/>
        <sz val="12"/>
        <rFont val="Arial"/>
        <family val="2"/>
      </rPr>
      <t xml:space="preserve">
</t>
    </r>
    <r>
      <rPr>
        <sz val="12"/>
        <rFont val="Arial"/>
        <family val="2"/>
      </rPr>
      <t xml:space="preserve">      </t>
    </r>
    <r>
      <rPr>
        <u/>
        <sz val="12"/>
        <rFont val="Arial"/>
        <family val="2"/>
      </rPr>
      <t xml:space="preserve">  (si recomendarían el producto y/o si lo consideran útil) </t>
    </r>
    <r>
      <rPr>
        <sz val="12"/>
        <rFont val="Arial"/>
        <family val="2"/>
      </rPr>
      <t xml:space="preserve"> * 100%
Número total de encuestas diligenciadas</t>
    </r>
  </si>
  <si>
    <t>IMPLEMENTACIÓN DEL SISTEMA DE GESTIÓN DE SEGURIDAD Y SALUD EN EL TRABAJO - CUMPLIMIENTO ESTÁNDARES MÍNIMOS DEL SG SST</t>
  </si>
  <si>
    <r>
      <rPr>
        <u/>
        <sz val="12"/>
        <rFont val="Arial"/>
        <family val="2"/>
      </rPr>
      <t>Puntaje total del A EM de la vigencia actual- Puntaje total del AEM de la vigencia anterior</t>
    </r>
    <r>
      <rPr>
        <sz val="12"/>
        <rFont val="Arial"/>
        <family val="2"/>
      </rPr>
      <t xml:space="preserve"> * 100
Puntaje total AEM de la vigencia anterior </t>
    </r>
  </si>
  <si>
    <t>Mínimo &lt; = 0 %
Satisfactorio &gt; 0 % y &lt;  5 %
Sobresaliente &gt; = 5 %</t>
  </si>
  <si>
    <t>CUMPLIMIENTO DE LOS CRITERIOS APLICABLES A LOS PLANES DE MEJORAMIENTO</t>
  </si>
  <si>
    <r>
      <t xml:space="preserve">                                      Cantidad de Planes de Mejoramiento donde</t>
    </r>
    <r>
      <rPr>
        <u/>
        <sz val="12"/>
        <rFont val="Arial"/>
        <family val="2"/>
      </rPr>
      <t xml:space="preserve">
</t>
    </r>
    <r>
      <rPr>
        <sz val="12"/>
        <rFont val="Arial"/>
        <family val="2"/>
      </rPr>
      <t xml:space="preserve">                               </t>
    </r>
    <r>
      <rPr>
        <u/>
        <sz val="12"/>
        <rFont val="Arial"/>
        <family val="2"/>
      </rPr>
      <t>se cumplen los criterios aplicables a estos planes</t>
    </r>
    <r>
      <rPr>
        <sz val="12"/>
        <rFont val="Arial"/>
        <family val="2"/>
      </rPr>
      <t xml:space="preserve">  * 100
                                      Cantidad total de Planes de Mejoramiento</t>
    </r>
  </si>
  <si>
    <t>III Cuatrimestre 
Luego de la consolidación por parte de la Asesoría de planaeación de los reportes de seguimiento a la gestión de riesgos, se encunetra que de los 78 riesgos identificados y formalizados en el Sistema de Gestión (Riesgos de Gestión:56, Riesgos de corrupción:3, Riesgos de Seguridad de la Información:19)  no se presentaron materializaciones de riesgos. Obteniendo para el segundo cuatrimestre 0 % de materializaciónes de riesgos, respecto al total de riesgos identificados. Ubicandose en un rango sobresaliente.</t>
  </si>
  <si>
    <t>Trimestre III
Para el tercer trimestre de la vigencia 2024, el cumplimiento en el avance acumulado de los proyectos de inversión es del 99,84% este resultado se ubica en el rango Satisfactorio. Para el proyecto DOTA el avance acumulado para este trimestre es de 101,89 %, para el proyecto FORTALECIMIENTO  es de 97,47 %  para el proyecto CONSOLIDACIÓN es de 100,00 % y para el proyecto INFO es de 100,00 %
Trimestre IV
Para el segundo trimestre de la vigencia 2024, el cumplimiento en el avance acumulado de los proyectos de inversión es del 106,55% este resultado se ubica en el rango sobresaliente. Para el proyecto DOTA el avance acumulado para este trimestre es de 95,07 %, para el proyecto FORTALECIMIENTO  es de 108,41 %  para el proyecto CONSOLIDACIÓN es de 111,15 % y para el proyecto INFO es de 111,7 %</t>
  </si>
  <si>
    <t>SEMESTRE II
La ejecución del plan de acción para el Semestre II de la vigencia 2024 es del 48,4% sobre el 50 % programado, obteniendo como resultado un 96,8 % de cumplimiento, ubicandose en un rango sobresaliente.
Los datos para el análisis y medición de este indicador son tomados del informe de gestión, a partir del cumplimiento promedio de las metas establecidas para las 20 políticas definida en el Manual Operativo MIPG.</t>
  </si>
  <si>
    <t>I SEMESTRE 2024
Con corte a 30 de junio de la vigencia 2024, se emitieron en la UPRA 172 proyectos de actos administrativos a través del SEA, de los cuales la Asesoría Jurídica revisó 172 proyectos de acto administrativo de caracter misionales y administrativos UPRA. El indicador de cumplimiento en la revisión de proyectos de actos adminsitrativos, tuvo un cumplimiento del 100 %, ubicandose en un rango sobresaliente.</t>
  </si>
  <si>
    <t>II SEMESTRE 2024
Durante el segundo semestre de la vigencia 2023, se emitieron en la UPRA 169 proyectos de actos administrativos a través del SEA, de los cuales la Asesoría Jurídica revisó 169 proyectos de acto administrativo de caracter misionales y administrativos UPRA. El indicador de cumplimiento en la revisión de proyectos de actos adminsitrativos, tuvo un cumplimiento del 100 %, ubicandose en un rango sobresaliente.</t>
  </si>
  <si>
    <t xml:space="preserve">
Para la vigencia 2024, el  %  el cumplimiento del plan estratégico fue del 24,9 %  sobre el  25 %, para un avance acumulado en el cuatrenio del (2023– 2026) del 49,5 %  sobre el 100 % programado, ubicandose en un rango sobresaliente. 
Este resultado corresponde al seguimiento y evaluación de los avances y logros de la gestión institucional para la vigencia.</t>
  </si>
  <si>
    <t>Para el mes de Septiembre de 2024 se proyectó elaborar 5 conciliaciones (–Nomina – Novedades de Almacén – Operaciones Bancarias – Retención en la Fuente – Reciprocas MHCP) con una fecha máxima de elaboración de 25 de Octubre de 2024; con esta fecha de cierre se realizaron los ajustes en SIIF nación y se elaboraron los formatos de conciliaciones de – Nomina – Novedades de Almacén – Operaciones Bancarias – Retención en la Fuente y Reciprocas
MHCP y para los procesos a favor y en contra de la UPRA y Novedades de Diferidos se contrastó la información de las áreas proveedoras de información. Como resultado de la evaluación se obtuvo una ponderación del 100% ubicando el indicador en un rango Sobresaliente. Para Este periodo por las vacaciones del profesional Especializado con funciones de pagador (Jairo Romero) la conciliación de Operaciones Bancarias la firmó Janne Carolina Aguilar Sanabria, quien
estuvo encargada.
Para el mes de Octubre  de 2024 se proyectó elaborar 6 conciliaciones. Como resultado de la evaluación se obtuvo una ponderación del 100% ubicando el indicador en un rango Sobresaliente.
Para el mes de Noviembre  de 2024 se proyectó elaborar 5 conciliaciones. Como resultado de la evaluación se obtuvo una ponderación del 100% ubicando el indicador en un rango Sobresaliente.
Para el mes de diciembre de 2024 se proyectó elaborar 7 conciliaciones (–Nomina – Novedades de Almacén – Operaciones Bancarias – Retención en la Fuente – Reciprocas MHCP, rte ica y presupuesto) con una fecha máxima de elaboración de 10 de febrero de 2025; con esta fecha de cierre se realizaron los ajustes en SIIF nación y se elaboraron los formatos de conciliaciones de – Nomina – Novedades de Almacén – Operaciones Bancarias – Retención en la Fuente y Reciprocas MHCP rte ica y presupuesto y para los procesos a favor y en contra de la UPRA y Novedades de Diferidos se contrastó la información de las áreas proveedoras de información. Como resultado de la evaluación se obtuvo una ponderación del 100% ubicando el indicador en un rango Sobresaliente.</t>
  </si>
  <si>
    <t>Vigencia 2024: Se obtiene un avance del 34,2 % en el cumplimiento de los estándares mínimos del SG-SST respecto a la vigencia 2023., ubicándose en un rango sobresaliente. El cumplimiento de los  estándares mínimos para la vigencia 2024 fue del 99 % y las actividades se desarollaron desde la Secretaría General.</t>
  </si>
  <si>
    <t xml:space="preserve">Segundo trimestre: El resultado del indicador de participación del segundo  trimestre es del 95%  ubicándose en un rango sobresaliente
Abril: Semana de la saludo, Practicas libres compensar, cumpleaños abril. 
Mayo: Taller día de la madre, acuarrumba, proposito de vida y Batería de riesgo laboral. 
Junio: Vacaciones recreativas, día del servidor público y taller de padres. </t>
  </si>
  <si>
    <t xml:space="preserve">Tercer trimestre:  El resultado del indicador de participación del segundo  trimestre es del 91%  ubicándose en un rango sobresaliente
Julio:  Día de cumpleaños julio, Taller de manualidades, Día de las profesionaes (conductor), actividad regristro fotografico compromiso con los valores. 
Agosto: Caminata ecologica, intervención clima laboral, actividad física deporte no competitivo.
Septiembre: Cocina en equipos, actividad vacunate contra el mal trato, Entrega inventivo por cumpleaños, taller de pareja. 
Cuarto trimestre:  El resultado del indicador de participación del segundo  trimestre es del 96%  ubicándose en un rango sobresaliente
Octubre: Celebración de Halloween, Entrega de incentivos por cumpleaños. 
Noviembre: Actividad de integración por cumpleaños de la UPRA, evento cierre de vigencia, actividad UPRA en familia, Taller arquitectura para mascotas. 
Diciembre: Tiempo en familia, novena UPRA, salario emocional. </t>
  </si>
  <si>
    <t>Tercer trimestre: (Julio-septiembre): Se evaluo taller de ceramica, caminata ecologica, taller de emprendimiento y cocina en equipos.
El resultado es del 100%, ubicándose en un rango sobresaliente.
Cuarto trimestre: (Octubre - Diciembre): Se evaluo Celebración Halloween, Día de la familia y actividad de cierre de vigencia. 
El resultado es del 100%, ubicándose en un rango sobresaliente</t>
  </si>
  <si>
    <t xml:space="preserve">Septiembre: se realizaron las actividades planteadas al 100%. Planeación para el  simulacro  realizra  inspecciones de puesto de trabajo teletrabajo 
Octubre: se realizaron las actividades planteadas al 100%. Se trabjao en el simulacro de evacuacion y se dio  inicio del  PVE 
Noviembre :  se realizaron las actividades planteadas al 100%. Se realizo entrenamiento en pista para  la brigada de emergencia, se dio  inicio de las examenes medicos ocupacionales, se realizo  inpeccion de puesto de trabajo par a teletrabajo y  se realizo  actividades para  la escula terapeutica, se realizo informe de señalizacion par a la sede nueva 
Diciembre :  se realizaron las actividades planteadas al 100%. se fianalizaron los examenes medicos periodicos, se realizaron pauasa activas virtuales, inspeccion de puesto de trabajo, oreganizacion de los  elementos de la brigada en la sede nueva, organizacion del  area de enfermeria  y  lactancia, se reaiizo  mesa laboral  y se realizo aconpañamiento al COPASST . </t>
  </si>
  <si>
    <t>Septiembre:Durate este periodo el total de días perdidos por incapacidad con orden médica es de 30 días , reflejando un 1,5 %  de ausentismo por causa médica para la entidad. Este resultado se ubica en un rango satisfactorio.  el análisis técnico realizado por el profesional SST
Octubre :Durate este periodo el total de días perdidos por incapacidad con orden médica es de 100 días , reflejando un 5,2  %  de ausentismo por causa médica para la entidad. Este resultado se ubica en un rango minimo.  el análisis técnico realizado por el profesional SST
Noviembre :Durate este periodo el total de días perdidos por incapacidad con orden médica es de 100 días , reflejando un 0,7  %  de ausentismo por causa médica para la entidad. Este resultado se ubica en un rango sobresaliente.  el análisis técnico realizado por el profesional SST
Diciembre :Durate este periodo el total de días perdidos por incapacidad con orden médica es de 100 días , reflejando un 0,9  %  de ausentismo por causa médica para la entidad. Este resultado se ubica en un rango sobresaliente .  el análisis técnico realizado por el profesional SST</t>
  </si>
  <si>
    <t xml:space="preserve">Segundo semestre: El resultado del primer semestre de este indicador es del 93% y se ubica en el rango de sobresaliente. 
Julio: Cumpleaños julio (Sharit Chircle y Diana Benavides), elige arte y cultura por día de cumpleaños,  taller de "tomate un respiro y vamos a pintar", socialización de feria de vivienda de compensar, desvinculación laboral remitida por correo electrónico,  incentivo de en bici al trabajo, día de las profesiones, celebración día del conductor de manera conjunta con la caja de compensación donde se inscribieron a un curso de seguridad víal, sencibilización diversidad e inclusión con el curso liderado por capacitación para el lenguaje de señas, alianza con caja de compensación y ARL y se realizó el reconocimiento de valores del código de integridad mediante una actividad de compromiso #valoresupra. 
Agosto: Día de cumpleaños para los cumpleaños del mes de agosto, Actividad de caminata ecologíca el día 2, se realizó el proceso de desvinculación asistida para la saluda de una servidora pública, se realizaron las respectivas intervenciones de clima laboral lideradas por el profesional Camilo Castillo, mediante pieza de comunicación se divulgo el programa servimos, se realizó jornada de actividad física (deporte no competitivo), así mismo se mantiene las alianzas estrategias, finalmente quedo pendiente el taller de parejas, la entrega de incentivo de cumpleaños y del día de la familia. 
Septiembre: Día de cumpleaños para los cumpleaños del mes de septiembre, Actividad de concina en equipos que se realizó en cuatro sesiones los días 17, 18, 25 y 27 de septiembre de 2024, se realizó el proceso de desvinculación asistida para la saluda de una servidora pública, así mismo, se proyecto la circular para el disfrute de tiempo en familia para fin de año de la vigencia 2024, adicional se realizó tambien actividad relacionada con los valores del código de integridad. 
Octubre: Día de cumpleaños para los cumpleaños del mes de octubre, así como la entrega del incentivo por cumpleaños a los servidores del mes correspondientes, se realizó socilización de las caminatas distritales ofrecidas por el distrito para todos los servidores y contratistas mediante correo electrónico de comunicaciones, se dió inicio a la compensación de tiempo para el disfrute de tiempo en las festividades de fin de año, dado la semana de receso se socializó el incentivo de la tarde de juegos para los servidores que tienen hijos menores de 14 años, se gestionó el convenio para la utilización de la plataforma de Bienestar a la carta, asi mismo, se llevo a cabo el taller para los hijos de los servidores y las actividades relacionadas con la celebración de Halloween con los servidores y los hijos el día lunes 28 de octubre de 2024. 
Noviembre: Día de cumpleaños para los cumpleaños del mes de noviembre, se realizó taller de mascotas programado para el mes de octubre, se realizó una actividad de integración para el día de la familia el 20 de noviembre de 2024, adicional se realizó la actividad de cierre de vigencia el 28 de noviembre de 2024, se permitio la compensación de tiempo con el fin de disfrutar tiempo libre con las festividades de fin de año,  se realió la revisión del incentivo de bici al trabajo con el fin de otorgar días libres a los servidores que se acogen a este incentivo, se apoyó con la actividad de integración para la convemoración de los 13 años de la UPRA. 
Diciembre: Día de cumpleaños de los servidores del mes de diciembre, así mismo se entregó e incentivo por cumpleaños del mes, se permitio el disfrute de tiempo de las personas que habian realizado el proceso de compensación, asi como losdías libres por participación en los comites de personal, la salida a medio día los días 24 y 31 de diciembre, adicional se publico la solicitud de ICBF con el fin de promover la solidaridad, se realizaron las novenas navideñas con el apoyo de las direcciónes, se realizó entrega de pandereta dada por la caja de compensación y el incentivo navideño a los servidores públicos. </t>
  </si>
  <si>
    <t>Para la vigencia 2024, se tiene un promedio acumulado de 0,43% de riesgos materializados respecto al total de riesgos identificados. 
El indicador en su promedio anual, refleja un comportamiento sobresaliente de acuerdo con el rango definido.</t>
  </si>
  <si>
    <t>Para la vigencia 2024, se tiene un promedio acumulado de 97,2% del avance en la ejecución de productos de los proyecto de inversión.
El indicador en su promedio anual, refleja un comportamiento sobresaliente de acuerdo con el rango definido.</t>
  </si>
  <si>
    <t>Para la vigencia 2024, se tiene un promedio anual  acumulado del  99,5 %  para el cumplimiento del plan de acción
El indicador en su promedio anual, refleja un comportamiento sobresaliente de acuerdo con el rango definido.</t>
  </si>
  <si>
    <t>Para la vigencia 2024, se tiene un promedio anual  acumulado del  100 %  para el cumplimiento en la revisión de proyectos de actos administrativos
El indicador en su promedio anual, refleja un comportamiento sobresaliente de acuerdo con el rango definido.</t>
  </si>
  <si>
    <t>Para la vigencia 2024, el  %  el cumplimiento del plan estratégico fue del 49,5 %  sobre el  50 %, para un avance acumulado en el cuatrenio del (2023– 2026) del 49,7 %  del 100 % programado.
El indicador en su promedio anual, refleja un comportamiento sobresaliente de acuerdo con el rango definido.</t>
  </si>
  <si>
    <t>Para la vigencia 2024, laoportunidad en las conciliaciones elaboradasl  tiene un promedio anual  acumulado del  100,0 % 
El indicador en su promedio anual, refleja un comportamiento satisfactorio de acuerdo con el rango definido.</t>
  </si>
  <si>
    <t>Para la vigencia 2024, El indicador tiene un promedio anual  acumulado del 34,2% 
El indicador en su promedio anual, refleja un comportamiento Sobresaliente de acuerdo con el rango definido.</t>
  </si>
  <si>
    <t>Para la vigencia 2024, la participación en las actividades del plan de bienestar tiene un promedio anual  acumulado del  91,5 % 
El indicador en su promedio anual, refleja un comportamiento sobresaliente de acuerdo con el rango definido.</t>
  </si>
  <si>
    <t>Para la vigencia 2024, la satisfacción de los funcionarios en las actividades del plan de bienestar tiene un promedio anual  acumulado del  100 % 
El indicador en su promedio anual, refleja un comportamiento sobresaliente de acuerdo con el rango definido.</t>
  </si>
  <si>
    <t>Para la vigencia 2024, El cumplimiento de las actividades del plan SST tiene un promedio anual  acumulado del   99,4 % 
El indicador en su promedio anual, refleja un comportamiento sobresaliente de acuerdo con el rango definido.</t>
  </si>
  <si>
    <t>Para la vigencia 2024, El ausentismo por causa médica tiene un promedio anual  acumulado del  1,5 % 
El indicador en su promedio anual, refleja un comportamiento satisfactorio de acuerdo con el rango definido.</t>
  </si>
  <si>
    <t>Para la vigencia 2024, El cumplimiento del plan de bienestar tiene un promedio anual  acumulado del  93,7 % 
El indicador en su promedio anual, refleja un comportamiento sobresaliente de acuerdo con el rango definido.</t>
  </si>
  <si>
    <t>El comportamiento del indicador en su promedio anual, refleja un rango sobresaliente de acuerdo a lo definido.</t>
  </si>
  <si>
    <t>Quinto bimestre 2024: Durante el quinto bimestre se recibieron 783 conjuntos de datos, de los cuales 776 fueron almacenados. Dado lo anterior, la  medición del indicador resulta sobresaliente, con un 99% de cumplimiento.
Sexto bimestre 2024: Durante el sexto bimestre (con corte al 27 de diciembre), se recibieron y almacenaron 986 conjuntos de datos. Dado lo anterior, la medición del indicador resulta sobresaliente, con un 100% de cumplimiento.
Año 2024: En el periodo de enero a diciembre, se realizó la medición del indicador Repositorio de Información, el cual en cada bimestre corespondiente a la medición de la vigencia 2024, resultó calificado en el rango sobresaliente.</t>
  </si>
  <si>
    <t>Septiembre 2024: En el periodo comprendido entre enero y septiembre de 2024, se recibieron en total 39 MT. Para el mes de septiembre, se revisaron 11 MT documentales y 28 MT geográficos, los cuales fueron aprobados oportunamente y publicados en el catálogo. El rango de análisis del indicador corresponde al 100% de cumplimiento, evidenciando un comportamiento sobresaliente. 
Octubre 2024: En el periodo comprendido entre enero y octubre de 2024, se recibieron en total 320 MT. Para el mes de octubre, se revisaron 4 MT documentales y 30 MT geográficos, los cuales fueron aprobados oportunamente y publicados en el catálogo. El rango de análisis del indicador corresponde al 100% de cumplimiento, evidenciando un comportamiento sobresaliente.
Noviembre 2024: En el periodo comprendido entre enero y noviembre de 2024, se recibieron en total 324 MT. Para el mes de noviembre, se revisaron 2 MT documentales y 2 MT geográficos, los cuales fueron aprobados oportunamente y publicados en el catálogo. El rango de análisis del indicador corresponde al 100% de cumplimiento, evidenciando un comportamiento sobresaliente.
Diciembre 2024:  En el periodo comprendido entre enero y diciembre de 2024, se recibieron en total 333 MT. Para el mes de diciembre, se revisaron 8 MT documentales y 1 MT geográfico, los cuales fueron aprobados oportunamente y publicados en el catálogo. El rango de análisis del indicador corresponde al 100% de cumplimiento, evidenciando un comportamiento sobresaliente.
Año 2024: Durante el año 2024 se recibieron en total 333 Metadatos que fueron aprobados oportunamente y publicados en el catálogo institucional. El rango de análisis reportal 100% de cumplimiento y un comportamiento sobresaliente.</t>
  </si>
  <si>
    <t xml:space="preserve">Septiembre 2024:  En el periodo comprendido entre enero y septiembre de 2024, se recibieron en total 64 ET para revisiones metodológicas, de las cuales 44 corresponden a ET de productos documentales y 20 ET para productos geográficos. En el mes de septiembre, se recibieron y se aprobaron en total 7 ET para revisiones metodológicas, de las cuales 7 son ET de productos documentales y ninguna ET de productos geográficos. El rango de análisis del indicador corresponde al 100% de cumplimiento, evidenciando un comportamiento sobresaliente.
Octubre 2024: En el periodo comprendido entre enero y octubre de 2024, se recibieron en total 86 ET para revisiones metodológicas, de las cuales 54 corresponden a ET de productos documentales y 32 ET para productos geográficos. En el mes de octubre, se recibieron y se aprobaron en total 22 ET para revisiones metodológicas, de las cuales 10 son ET de productos documentales y 12 ET de productos geográficos. El rango de análisis del indicador corresponde al 100% de cumplimiento, evidenciando un comportamiento sobresaliente
Noviembre 2024:  En el periodo comprendido entre enero y noviembre de 2024, se recibieron en total 93 ET para revisiones metodológicas, de las cuales 57 corresponden a ET de productos documentales y 36 ET para productos geográficos. En el mes de noviembre, se recibieron y se aprobaron en total 7 ET para revisiones metodológicas, de las cuales 3 son ET de productos documentales y 4 ET de productos geográficos. El rango de análisis del indicador corresponde al 100% de cumplimiento, evidenciando un comportamiento sobresaliente
Diciembre 2024:   En el periodo comprendido entre enero y diciembre de 2024, se recibieron en total 103 ET para revisiones metodológicas, de las cuales 64 corresponden a ET de productos documentales y 39 ET para productos geográficos. En el mes de diciembre, se recibieron y se aprobaron en total 10 ET para revisiones metodológicas, de las cuales 7 son ET de productos documentales y 3 ET de productos geográficos. El rango de análisis del indicador corresponde al 100% de cumplimiento, evidenciando un comportamiento sobresaliente
Año 2024: Durante el año 2024 se recibieron en total 103 ET que fueron aprobadas, de las cuales 64 corresponden a ET de productos documentales y 39 ET para productos geográficos. El rango de análisis reportal 100% de cumplimiento y un comportamiento sobresaliente. </t>
  </si>
  <si>
    <t>Septiembre 2024: Durante julio de 2024, se recibieron un total de 339 requerimientos, de los cuales 197 tenían fecha de entrega dentro del mismo mes. Se lograron entregar 314 requerimientos en total, distribuidos en diversas temáticas: 5 de regularización y distribución, 76 de zonificación nacional, 1 de diagnóstico territorial, 3 de presentaciones y optimización, 4 para UAF y ZRC, 17 para frontera agrícola, 105 de zonificación territorial, 41 de PQR para el ministerio, 7 de apoyo para procesos SEA, 15 para SIGRA, 13 de base catastral, 3 de prospectiva, 1 para PDR, 4 para ACFC y Paisaje, 4 de Mercado de Tierras, 2 de agrologística y 2 para predios ociosos. De estos, 274 fueron entregados oportunamente, mientras que 40 presentaron retrasos debido a resultados inconsistentes en la información, la extensión y complejidad del análisis, y una contingencia con el disco de análisis W. Sin embargo, se acordaron nuevas fechas de entrega con los profesionales temáticos, las cuales fueron cumplidas según lo establecido.
Octubre 2024: Durante octubre de 2024, se gestionaron 344 requerimientos, de los cuales se atendieron 379, incluyendo rezagos de septiembre. Por categorías, se respondieron 16 de SIPRA, 38 de PQRSD, 17 de Frontera Agrícola, 5 de ACFC_Paisaje, 27 de Análisis Situacional, 1 de Base Catastral, 1 de Compra de Tierras, 1 de Financiera, 5 de Mercado de Tierras, 2 de PDR, 66 de zonificación Nacional, zonificacion territorial 159,   2 de Presenta_Optimiza, 5 de Prospectiva, 2 de Reconversión, 21 de Regularización y Distribución, 7 de UAF - Zonas de Reserva Campesina y 4 de Entregas SIPRA. Además, se destaca que 159 requerimientos fueron entregados antes de la fecha programada.
Noviembre 2024:  2024, se recibieron 275 requerimientos, de los cuales se entregaron 246, destacándose que 129 fueron atendidos antes de tiempo. En términos de categorías, se dio respuesta a 32 PQRSD, 9 de ACFC_Paisaje, 3 de Agrologística, 16 de Análisis Situacional, 1 de Compra de Tierras, 1 de Diagnóstico Territorial, 11 de Frontera Agrícola, 1 de Financiera, 2 de Mercado de Tierras, 1 de Predios Ociosos, 5 de Prospectiva, 2 de Regula_Distri, 20 de SIGRA, 3 de UAF_ZRC, 27 de Zonas Nacionales y 112 de Zonas Territoriales, 
Diciembre 2024: Durante diciembre de 2024, se recibieron 188 solicitudes y se dio respuesta a 255, incluyendo requerimientos rezagados de meses anteriores. Es importante destacar que 74 de estas solicitudes fueron respondidas antes de la fecha requerida. En cuanto a las categorías, se atendieron 30 solicitudes de PQRSD, 2 de ACFC_Paisaje, 3 de Agrologística, 15 de Análisis Situacional, 2 de Diagnóstico Territorial, 12 de Frontera Agrícola, 1 de Financiera, 5 de Mercado de Tierras, 1 de Predios Ociosos, 1 de Optimización de Presentaciones, 2 de Reconversión, 10 de Regula_Distribución, 28 de SIGRA, 8 de UAF_ZRC, 27 de Zonas Nacionales y 107 de Zonas Territoriales,
Año 2024: En el año 2024, se gestionaron requerimientos relacionados con temáticas clave como Base Catastral, Financiera, Mercado de Tierras, Zonificación Territorial y Nacional, Regularización y Distribución, Análisis Situacional, Diagnóstico Territorial, Prospectiva, SIGRA, Agrologística, Frontera Agrícola y PQRSD. A pesar de desafíos como la falta de información clara y problemas técnicos, se alcanzó un alto nivel de cumplimiento al entregar 2,303 requerimientos de 2,396 solicitudes, lobgrando un cumplimiento del 96% y ubicando el indicador en el rango sobresaliente.</t>
  </si>
  <si>
    <t>Trimestre 3 2024: En conclusión para el tercer trimestre de 2024 se tiene un acumulado de 1922 requerimientos de los cuales 98% (1883) fueron gestionados, lo que equivale al rango sobresaliente. Los restantes (39) estan en revisión por parte del gestor dado que se recibieron al final del mes y por ende, su tramite se finiquitara en Octubre.
Año 2024: En conclusión para el Cuarto trimestre de 2024 se tiene un acumulado de 2211 requerimientos de los cuales 99.6% (2202) fueron gestionados, lo que equivale al rango sobresaliente. Los restantes (9) no se gestionaron en el mismo mes, debido a que: 6 estan en revisión de los gestores, 3 están pendientes de trámite de oficio a la ANT.</t>
  </si>
  <si>
    <t>Segundo semestre 2024 el resultado del indicador fue del 100% de cumplimiento, ubicandose en el rango sobresaliente. A corte 26 de Diciembre de 2024, se recibieron en total 33 requerimientos todos en estado "Finalizado". Adicionalmente, se crearon 2 estrategias para apoyo instruccional de productos para el proyecto RECIA y el programa pioneros. total de estrategias para la vigencia: 35.
De otra parte,en la vigencia 2024 se realizaron en total 27 reuniones de seguimiento a las actividades de Uso y apropiación con el fin de detectar a tiempo posibles desviaciones de la ruta de trabajo.</t>
  </si>
  <si>
    <t>Segundo semestre 2024: Para el segundo semestre se proyectó el desarrollo de 349 funcionalidades de las cuales fueron desarrolladas 295, dejando por desarrollar 54 funcionalidades, logrando realizar el 85% de lo proyectado para el semestre, y ubicando el indicador en el rango sobresaliente.
Las funcionalidades desarrolladas corresponden a los proyectos:
1. SEA (30): Para SEA se desarrollaron 30 funcionalidades correspondientes a nuevas historias de usuario (HU) definidas en el levantamiento de requerimientos de los módulos. Las funcionalidades corresponden a: 
* Órdenes de pago (7):  Actualizar SMMLV, Auxilio de transporte y UVT  (HU 08). Parametrización porcentaje de retención ICA (HU 09). Reparto órdenes de pago (HU 11). Liquidación cuentas de cobro (HU16). Liquidación comisiones (HU 17).  Liquidación servicios públicos y facturas (HU 18). Ventana “Editar información básica contratista” (HU 19). 
*Cuentas de cobro (5):  Control generación cuentas de cobro duplicadas (HU 01). Información dependientes (HU 12). Información medicina prepagada e intereses de vivienda (HU 13). Reporte información dependientes (HU 14). Pago de parafiscales por debajo del SMMLV (HU 15). 
*Gestión documental (5): Seleccionar los radicados anulados (HU 01). Proyectar documento radicados anulados (HU 02). Revisar el documento de los radicados anulados (HU 03).  Aprobar y firmar el documento de los radicados anulados (HU 04). Anular documentos (HU 05). 
*Comisiones (7): Administración usuario firma solicitud y registro presupuestal ” (HU 02). Generar mensaje de alerta (HU 03).  Aprobación solicitudes 5 días antes a la fecha de la salida (HU 04). Guardar en BD fecha asignación “Registrar Información Comisión en el SIIF" (HU 05). Información del reporte (HU 06). Dato asignación mensual del comisionado (HU 07). Validación actividades “Control de espera de eventos” (HU 10).  
*CDP (2): Ajustes generación de CDP – saldos (HU 01). Generar reporte con el detalle de los saldos de los rubros CDP (HU 02). 
*Resoluciones (2): Actividad Revisión Asesor Jurídico (HU 08). Firma Resoluciones Directora y Secretario General (HU 09). 
*Gestión de indicadores (1): Medición de indicador (HU técnica). 
*Administración contractual (1) : Administración usuario firma solicitud y registro presupuestal (HU técnica). 
Vigencia 2024: Durante la vigencia, se programaron en total 38 actividades en la implementación del SEA, de las cuales se implementaron 38, las cuales fueron atendidas por el equipo de profesionales de SEA, cumpliendo con el 100% de las actividades programadas para la vigencia y ubicando el indicador en el rango sobresaliente. 
Nota: Todos los desarrollos anteriormente descritos fueron implementados en el ambiente de pruebas dispuesto por la entidad y se realizó el proceso de paso a producción para los módulos de comisiones, CDP y resoluciones (11 actividades). Los 5 módulos restantes con 19 actividades se encuentran en ambiente de pruebas, y su salida a producción será gestionada durante la vigencia 2025.</t>
  </si>
  <si>
    <t>Tercer trimestre 2024: Para el trimestre comprendido entre julio y septiembre de 2024, se planearon un total de 12 actividades, ejecutadas en su totalidad con las siguientes entidades: ANT, Finagro, Fedecafé, DNP, Fenalce, Contraloría e IDEAM. El rango de análisis del indicador corresponde al 100% de cumplimiento, evidenciando un comportamiento sobresaliente. 
Cuarto trimestre 2024: Para el trimestre comprendido entre octubre y diciembre de 2024, se planearon un total de 13 actividades, ejecutadas en su totalidad con las siguientes entidades: ANT, Finagro, Fedecafé, DNP, Fenalce, ADR, Contraloría, IDEAM, UNODC y Casa Luker. El rango de análisis del indicador corresponde al 100% de cumplimiento, evidenciando un comportamiento sobresaliente. 
Año 2024: Durante el año 2024 se planeó la ejecución de las 16 actividades del procedimiento de interoperabilidad con 9 entidades, logrando avances al 100%. Es importante recalcar que existe(n) actividad(es) en las que su ejecución depende de la respuesta y disposición de las otras entidadades, por lo que el indicador muestra la gestión realizada por la UPRA.</t>
  </si>
  <si>
    <t>Septiembre 2024: Durante el tercer trimestre del año 2024 el indicador de efectividad de las menciones de la UPRA en medios masivos de comunicación presento un comportamiento sobresaliente, obteniendo un resultado del 100% de noticias identificadas como menciones positivas o neutras relacionadas con la UPRA, las cuales fueron identificadas en el monitoreo mensual de medios masivos de comunicación realizado por la Asesoría de Comunicaciones, debido a esto no fue necesario implementar acciones correctivas durante este período.
Diciembre 2024: Durante el cuarto trimestre del año 2024, el indicador de efectividad de las menciones de la UPRA en medios masivos de comunicación presentó un comportamiento sobresaliente, obteniendo un resultado del 100% de noticias identificadas como menciones positivas o neutras relacionadas con la UPRA, estas se presentaron de la siguiente manera: mes de septiembre fueron 32, en octubre 29, en noviembre 41 y en diciembre 13 ,todas positivas  o neutras, las cuales fueron identificadas en el monitoreo mensual de medios masivos de comunicación realizado por la Asesoría de Comunicaciones, debido a esto no fue necesario implementar acciones correctivas durante este período.</t>
  </si>
  <si>
    <t>Diciembre de 2024:  Se ejecutó en su totalidad el programa Pioneros Sectorial, con la participacion inicial  11 grupos y la presentación final de las ideas cocreadas por los 7 equipos (finalistas),  de 4 entidades (UPRA, Agrosavia, Finagro, Café de Colombia); el programa  terminó con el diseño de las mentorías, 5 masterclass y el evento de cierre todo esto cumpliendo con el cronograma de actividades de innovacion y alineado con el proyecto PETIC cultura TIC. En total se ejecutaron 12 jornadas de sensibilización de innovación, de 12 jornadas de sensibilización programadas, cumpliendo con el 100% de la meta, y ubicando el indicador en el rango sobresaliente.
Se culmina la estrategia "agrotransformacion digital"  con un total  4 videos  que fueron grabados, editados y publicados en el canal youtube de la entidad.
Jornadas reportadas para la vigencia:
Programa Pioneros:
5  máster class 
1 clase de repaso 
1 evento de apertura 
1 evento de cierre 
Y 4 Espacios en el canal de Youtube de la entidad correspondientes a los 4 videos de agrotransformación digital.</t>
  </si>
  <si>
    <t>El comportamiento del indicador en su promedio anual, refleja un rango Satisfactorio de acuerdo a lo definido.</t>
  </si>
  <si>
    <t xml:space="preserve">En el transcurso del año 2024 se realizaron tres jornadas de diálogo en el marco de la Estrategia de Rendición de cuentas, en las cuales se presentaron los productos: Publicación técnica Guía para la Estructuración de Proyectos de Infraestructura de Adecuación de tierras (ADT) en Colombia; el Plan de Ordenamiento Productivo (POP) para la Cadena de la Acuicultura de Especies Para Consumo humano: tilapia, trucha, cachama y camarón de cultivo; Agricultura campesina, familiar, étnica y comunitaria. Las encuestas de evaluación fueron contestadas por 47 personas en total entre las tres jornadas, y para 38 personas de las encuestadas los productos presentados fueron de utilidad principalmente para para actividades laborales. Dado lo anterior el resultado obtenido para este indicador es del 81%, quedando el indicador en un nivel satisfactorio. </t>
  </si>
  <si>
    <t>Semestre II - 2024 Para el segundo semestre de 2024, se detectaron 3 vulnerabilidades en la infraestructura local, las cuales fueron atendidas en su totalidad por el proceso de Gestión de Servicios Tecnológicos como se evidencia en el documento 2024-2s Informe segundo escaneo de vulnerabilidades UPRA(2024-08-28).pdf que contiene el informe de escaneo de vulnerabilidades . Por otra parte, se siguen encontrando vulnerabilidades relacionadas con sistemas de informacion y cuya remediación no está al alcance de Servicios Tecnológicos, por tanto se informa a Sistemas de Información indicando la necesidad de tomar acciones para cerrar esas vulnerabilidades encontradas. De esta manera, el proceso de Servicios Tecnológicos cumple al 100% de la meta, ubicando el indicador en un rango sobresaliente.
Año 2024. Durante la vigencia, se detectó un total de 41 vulnerabilidades, que por su naturaleza, debían ser gestionadas por el equipo de Servicios Tecnológicos, las cuales se atendieron de manera oportuna. De igual manera, dentro del análisis realizado por el equipo de expertos, se detectaron 37 vulnerabilidades relacionadas con Sistemas de Información, cuyo informe fue compartido con el líder del dominio y su equpo indicando la importancia de su debida gestión y tratamiento.
Ruta: P:\02.TIC\APOYO_GESTION\2024\Evidencias_Servicios_Tecnologicos\Evidencia_Indicadores\Vulnerabilidades</t>
  </si>
  <si>
    <t>Septiembre 2024: Para este mes se reportaron 17 situaciones de seguridad de la información, a través del correo electrónico de Seguridad Digital y la herramienta SEA,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rago sobresaliente. 
Octubre 2024: Para este mes se reportaron 11 situaciones de seguridad de la información, a través del correo electrónico de Seguridad Digital y la herramienta SEA,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rago sobresaliente.  
Noviembre 2024:  Para este mes se reportaron 7 situaciones de seguridad de la información, a través del correo electrónico de Seguridad Digital y la herramienta SEA, relacionadas con posible malware, suplantación de identidad, errores con el doble factor de autenticación para los servicios de Microsoft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rago sobresaliente.  
Diciembre 2024: Para este mes se reportaron 3 situaciones de seguridad de la información, a través del correo electrónico de Seguridad Digital y la herramienta SEA, relacionadas con posible malware, suplantación de identidad, y  posible correo malicious, las cuales fueron atendidas oportunamente por el equipo de seguridad en cabeza del Oficial de Seguridad de la Información, además, se realizaron acciones como gestión de contraseñas seguras, socializar a los usuarios con instrucciones de borrado de correos maliciosos, evitar apertura y descarga de archivos adjuntos en correos sospechosos y gestionar los bloqueos de remitentes a través de los administradores de plataforma. Lo anterior sugiere un 100% en la atención de los incidentes reportados, ubicando el indicador en un rago sobresaliente.  
Las evidencias de reporte y atención de estas situaciones de seguridad se pueden encontrar en la siguiente ruta: 
P:\apoyo_trd\02.TIC\02.42_REPORTES_INCIDENTES_SI\2024</t>
  </si>
  <si>
    <t>Septiembre 2024: Durante el mes se programaron 60 trabajos de respaldo con un total de 863 tareas de backup (por cada trabajo, pueden existir varias tareas, dependiendo de la frecuencia con que se realicen) entre diarios, semanales y mensuales. Se tuvo inconvenientes en 73 de las tareas para backups incrementales dado que la infraestructura se queda corta para el almacenamiento de los trabajos de backup. Se ha solucionado temporalmente, reduciendo la retención y eliminando los trabajos más antiguos, con el fin de liberar espacio para los trabajos recientes. Estos incovenientes representan el 8,45%,  por tanto se logra un 91,5411% de éxito, lo que ubica el indicador en un rango sobresaliente.
Octubre 2024:  Durante el mes se programaron 73 trabajos de respaldo con un total de 887 tareas de backup (por cada trabajo, pueden existir varias tareas, dependiendo de la frecuencia con que se realicen) entre diarios, semanales y mensuales. Se tuvo inconvenientes en 10 de las tareas para backups incrementales dado que la infraestructura se queda corta para el almacenamiento de los trabajos de backup. Se ha solucionado temporalmente, reduciendo la retención y eliminando los trabajos más antiguos, con el fin de liberar espacio para los trabajos recientes. Estos incovenientes representan el 1,127%,  por tanto se logra un 98,87% de éxito, lo que ubica el indicador en un rango sobresaliente.
Noviembre 2024: Durante el mes se programaron 70 trabajos de respaldo con un total de 885 tareas de backup (por cada trabajo, pueden existir varias tareas, dependiendo de la frecuencia con que se realicen) entre diarios, semanales y mensuales. Se tuvo inconvenientes en 12 de las tareas para backups incrementales dado que la infraestructura se queda corta para el almacenamiento de los trabajos de backup. Se ha solucionado temporalmente, reduciendo la retención y eliminando los trabajos más antiguos, con el fin de liberar espacio para los trabajos recientes. del mismo modo, las actividades de cambio de sede afectaron las copias de seguridad programadas para los días del traslado de infraestructura. Estos incovenientes representan el 1,356%,  por tanto se logra un 98,64% de éxito, lo que ubica el indicador en un rango sobresaliente.
Diciembre 2024: Durante el mes se programaron 70 trabajos de respaldo con un total de 859 tareas de backup (por cada trabajo, pueden existir varias tareas, dependiendo de la frecuencia con que se realicen) entre diarios, semanales y mensuales. Se tuvo inconvenientes en 7 de las tareas para backups incrementales dado que la infraestructura se queda corta para el almacenamiento de los trabajos de backup. Se ha solucionado temporalmente, reduciendo la retención y eliminando los trabajos más antiguos, con el fin de liberar espacio para los trabajos recientes.  Estos incovenientes representan el 0,81%,  por tanto se logra un 99,19% de éxito, lo que ubica el indicador en un rango sobresaliente.
Ruta: P:\02.TIC\APOYO_GESTION\2024\Evidencias_Servicios_Tecnologicos\Evidencia_Indicadores\Copias_Respaldo</t>
  </si>
  <si>
    <t>SEMESTRE II-2024
Durante el segundo semestre de 2024, se programó el mantenimiento preventivo a 102 dispositivos de la infraestructura tecnológica de la entidad, los cuales se atendieron en su totalidad, distribuidos de la siguiente forma: 
Agosto: 19 portátiles y 39 equipos de escritorio.
Septiembre: 12 portátiles, 15 equipos de escritorio, 12 impresoras y 3 scanners.
Octubre: 1 UPS y 1 Plotter
Para la vigencia 2024 se programó el mantenimiento preventivo para 122 dispositivos de infraestructura tecnológica de la entidad, los cuales se atendieron en su totalidad, cumpliendo en un 100% con la programación, ubicando al indicador en un rango sobresaliente.
La ruta donde se encuentran en: 
P:\apoyo_trd\02.TIC\02.14_HISTORIALES\02.14.01_Hist_equipos_Tec\2024\Matriz_Mantenimiento_Prv</t>
  </si>
  <si>
    <t xml:space="preserve">3er. Cuatrimestre/2024: Al corte del seguimiento de este indicador, estaban programados 13 informes de seguimiento y evaluación.  Estos mismos 13 informes fueron entregados en los tiempos establecidos, con un cumplimiento del 100%. Este resultado ubica el indicador en un nivel sobresaliente. 
NOTA: Todas las mediciones se basan en las actividades de seguimiento que corresponden a informes de Ley. </t>
  </si>
  <si>
    <t>Año 2024: Este es un indicador tiene una frecuencia de medición es Anual, la cual se realiza al cierre de la vigencia.
El resultado muestra 12  Planes de Mejoramiento donde se cumplieron los criterios aplicables frente a 13 planes de mejoramiento en total para hacer seguimiento. Esto da un resultado del 92% de cumplimiento, ubicando el indicador en nivel Sobresaliente. 
El plan de mejoramiento al cual no fue posible hacerle seguimiento, se debió a limitación al acceso a la información de forma oportuna.</t>
  </si>
  <si>
    <t xml:space="preserve">3er. Cuatrimestre/2024:  Al corte del tercer cuatrimestre del año, el indicador presenta 37 actividades programadas y 47 actividades ejecutadas; Todas se ejecutaron dentro de las fechas establecidas, superando la cantidad programada.  Esto muestra un porcentaje de cumplimiento del 127% ubicando el indicador en el rango de sobresaliente. </t>
  </si>
  <si>
    <t>Aumentar la capacidad de gestión y gobernanza de información agropecuaria para el ordenamiento productivo y
social de la Propiedad Rural.</t>
  </si>
  <si>
    <t>Orientar las comunicaciones al servicio de la gente, los territorios y la Institucionalidad.</t>
  </si>
  <si>
    <t>Fortalecer el desempeño institucional, los sistemas de gestión, el talento humano para la satisfacción de las
necesidades como soporte a la Planificación del Territorio Rural Agropecuario.</t>
  </si>
  <si>
    <t>La Entidad durante el 3 cuatrimestre de 2024 cumplio satisfactoriamente con la ejecucion de PAC arrojando un indicador durante los meses de Septiembre, Octubre, Noviembre y Diciembre del  97% 102%, 99,5% y 96% respectivamente, lo cual indica que se realizo una efectiva ejecucion al PAC en la Entidad, cumpliendo las respectivas obligaciones durante estos periodos de acuerdo con lo programado, esto permitio que no se realizara incumplimiento en las metas establecidas para el INPANUT</t>
  </si>
  <si>
    <t>Para la vigencia 2024, la ejecución del PAC tiene un promedio anual  acumulado del  97,5 % 
El indicador en su promedio anual, refleja un comportamiento sobresaliente de acuerdo con el rango definido.</t>
  </si>
  <si>
    <t>Tercer Cuatrimestre Para este periodo el indicador muestra un cumplimiento de 98% 98% 99% y 99% para los meses de septiembre, octubre, noviembre y diciembre; ubicandose en un rango sobresaliente. Esto refleja una buena ejecución de acuerdo con lo proyectado, dando cumplimiento a los diferentes compromisos.</t>
  </si>
  <si>
    <t>Para la vigencia 2024, la ejecución presupuestal  tiene un promedio anual  acumulado del 105,3% 
El indicador en su promedio anual, refleja un comportamiento satisfactorio de acuerdo con el rango definido.</t>
  </si>
  <si>
    <t>Se ejecutó la totalidad de las 63 actividades establecidas en el PIC 2024, en el segundo semetre se realizarón las actividades pendientes de los meses y agosto lo que refleja un cumpliminto del 102.7%</t>
  </si>
  <si>
    <t>Para la vigencia 2024, El cumplimiento del plan Institucional de Capacitación tiene un promedio anual  acumulado del 99,5%
El indicador en su promedio anual, refleja un comportamiento Sobresaliente de acuerdo con el rango definido.</t>
  </si>
  <si>
    <t>Segundo semestre:Desde el Sistema de Gestión y Seguridad y Salud en el Trabajo se identificaron  los peligros y valoraron los riesgos asociados  a las actividades desarrolladas en la entidad, teniendo como referencia la metodologia GTC 45. Asimismo se priorizaron en  la matriz los  riesgos altos, medios y bajos y se definieron medidas de intevención teniendo en cuenta el nivel de prioridad.  Dado lo anterior se efectuaron actividades enfocadas en Condiciones de seguridad, tales como abordaje en el riesgo  biomecanico,con el  programa de vigilancia epidemilogico, esculas terapeuticas y  pausas activas virtuales y  presenciales, se realizo  inspecciones de puesto  de trabajo  para los  servidores con teletrabajo, para  riesgo psicosocial se  suiguieron realizando Mindfulnees, cpacitacion de primeros auxilios  psicologicos, activiades de bienestar, se establecion  un  area para la enfermeria  y  area de lactancia  en la nueva sede  y  seguimiento de la bateria de riesgo, se realizaron  examenes medicos periodicos con enfasis  osteomuscular y  para  riesgos tecnologicos y  naturales se realizo  capacitación  a la brigada de emergencia, mantenimiento de los extintores y  botiquines, ubicacion de la señalizacion de la nueva sede.   En conclusión  el resultado del indicador para el segundo   semestre tuvo un cumplimiento del 78,3 % ubicandose en un rango SATISFACTORIO,</t>
  </si>
  <si>
    <t>Para la vigencia 2024, El indicador tiene un promedio anual  acumulado del  88,5 % 
El indicador en su promedio anual, refleja un comportamiento satisfactorio de acuerdo con el rango definido.</t>
  </si>
  <si>
    <t>Mínimo</t>
  </si>
  <si>
    <t>El indicador en su promedio anual, refleja un comportamiento mínimo de acuerdo con el rango definido.</t>
  </si>
  <si>
    <t>Durante la vigencia 2024 se notificaron 2 demanda contra la UPRA, con RADICADOS 11001334306120240031200 y 1100133350202024002430. La Asesoría Jurídica revisa las actuaciones procesales con el objeto de emplear una estrategia de defensa oportuna verificando en la herramienta de "consulta de procesos" de la rama judicial las actuaciones procesales.  El comité de conciliación atendiendo los movimientos procesales valida la estrategia de defensa judicial a partir de la recomendación del abogado.  El resultado del indicador refleja un comportamiento mínimo de acuerdo con el rango definido.</t>
  </si>
  <si>
    <t xml:space="preserve">TERCER  TRIMESTRE
Los productos definidos para la vigencia 2024 hacen parte del nuevo proyecto de inversión "DESARROLLO DE LA PLANIFICACIÓN DEL ORDENAMIENTO TERRITORIAL AGROPECUARIO - DOTA, EN EL ÁMBITO NACIONAL"
Para el tercer trimestre de 2024 se presenta un cumplimiento del 98,4% situándose en un rango sobresaliente el avance en la generación de productos del ámbito nacional. 
CUARTO TRIMESTRE
Los productos definidos para la vigencia 2024 hacen parte del nuevo proyecto de inversión "DESARROLLO DE LA PLANIFICACIÓN DEL ORDENAMIENTO TERRITORIAL AGROPECUARIO - DOTA, EN EL ÁMBITO NACIONAL"
Para el cuarto trimestre de 2024 se presenta un cumplimiento del 97,5% situándose en un rango sobresaliente el avance en la generación de productos del ámbito nacional. </t>
  </si>
  <si>
    <t>Para la vigencia 2024, se tiene un promedio anual  acumulado del  99,5 % del avance de los productos del proyecto de inversión DOTA del ámbito nacional
El indicador en su promedio anual, refleja un comportamiento sobresaliente de acuerdo con el rango definido.</t>
  </si>
  <si>
    <t xml:space="preserve">TERCER TRIMESTRE
Los productos definidos para la vigencia 2024 hacen parte del nuevo proyecto de inversión "DESARROLLO DE LA PLANIFICACIÓN DEL ORDENAMIENTO TERRITORIAL AGROPECUARIO – DOTA - EN EL ÁMBITO NACIONAL"
Para el tercer trimestre de 2024 se presenta un cumplimiento del 99,9  % en el avance de los productos del proyecto de inversión DOTA del ámbito territorial, situándose en un rango sobresaliente 
CUARTO TRIMESTRE
Los productos definidos para la vigencia 2024 hacen parte del nuevo proyecto de inversión "DESARROLLO DE LA PLANIFICACIÓN DEL ORDENAMIENTO TERRITORIAL AGROPECUARIO – DOTA - EN EL ÁMBITO NACIONAL"
Para el cuarto trimestre de 2024 se presenta un cumplimiento del 100  % en el avance de los productos del proyecto de inversión DOTA del ámbito territorial, situándose en un rango sobresaliente </t>
  </si>
  <si>
    <t>Para la vigencia 2024, se tiene un promedio anual  acumulado del  100 % del avance de los productos del proyecto de inversión DOTA del ámbito Territorial
El indicador en su promedio anual, refleja un comportamiento sobresaliente de acuerdo con el rango definido.</t>
  </si>
  <si>
    <t>SEGUNDO TRIMESTRE
Los productos definidos para la vigencia 2024 hacen parte del nuevo proyecto de inversión "DESARROLLO DE LA PLANIFICACIÓN DEL ORDENAMIENTO TERRITORIAL AGROPECUARIO - DOTA, EN EL ÁMBITO NACIONAL"
Para el segundo trimestre de 2024 se presenta un cumplimiento del 96,5% situándose en un rango sobresaliente el avance en la generación de productos del ámbito nacional. 
Nota: Se actualiza el resultado de la medición del indicador. Cambia de 96,5 % a 99,1 %</t>
  </si>
  <si>
    <t xml:space="preserve">Para el segundo semestre de 2024 requerían liquidarse 26 contratos y se liquidaron 30: 
1. 045 de 2019. 2. CO1.PCCNTR.1425704 y 3. CO1.PCCNTR.1934813 de 2020, liquidados después de 6 meses de finalizado el contrato por demoras en la firma del acta.
4. CO1.PCCNTR.3885986 de 2022. 5. 113268, 6. 117503; 7. CO1.PCCNTR.5486265; 8. 120607; 9. 120608; 10. 120785 y 11. 120786 de 2023 que no requerían liquidación. 
12. 106999; 13. CO1.PCCNTR.5679510 y 14. CO1.PCCNTR.4839235 de 2023, liquidadas dentro de los 6 meses de finalizado el contrato. 
15. CO1.PCCNTR.4491559; 16. 104483; 17. CO1.PCCNTR.4616968; 18. CO1.PCCNTR.4756781; 19. CO1.PCCNTR.4951517; 20. 113634; 21. 118492; 22. 118493; 23.118850; 24. CO1.PCCNTR.5541128; 25. 121698 y 26. CO1.PCCNTR.5615185 de 2023 liquidados después de 6 meses de finalizado el contrato por demoras en la firma del acta.
27. CO1.PCCNTR.6057035 de 2024, liquidada dentro del término, no se reportó el semestre anterior.
28. CO1.PCCNTR.6352988; 29. CO1.PCCNTR.5740229; 30. CO1.PCCNTR.5928512 de 2024, liquidadas dentro del término. 
En el segundo semestre de 2024 el rango de análisis del indicador es sobresaliente ya que su resultado es del 115%. </t>
  </si>
  <si>
    <t xml:space="preserve">Dentro del periodo de medición (01/10/2024 a 31/12/2024) se perfeccionaron 21 contratos, de conformidad con las modalidades de selección de contratistas establecidos por la ley 1150 de 2007 y el Plan Anual de Adquisiciones - PAA de la UPRA, de los cuales 1 se elaboró el mismo día de la solicitud, 4 al siguiente día de radicación del proceso; 4 a los dos siguientes días; 4 al tercer día; 4 al cuarto día, 3 al quinto día y 1 al sexto día: Contrato de arrendamiento CO1.PCCNTR.6967571, debido a la atención requerida de las otras actividades administrativas. 
Por lo tanto, el comportamiento de indicador en el cuarto trimestre de 2024, refleja un comportamiento SOBRESALIENTE de acuerdo al rango definido.	</t>
  </si>
  <si>
    <t xml:space="preserve">Dentro del periodo de medición (01/10/2024 a 31/12/2024) se radicaron en Secretaria General 69 procesos contractuales, de los cuales 2 estaban establecidas en el Plan Anual de Adquisiciones.
En octubre se radicaron 36 procesos contractuales, en noviembre  22  y en diciembre 11.
Por lo anterior, el comportamiento del indicador en el cuarto trimestre de 2024, refleja un comportamiento SOBRESALIENTE de acuerdo al rango definido. </t>
  </si>
  <si>
    <t>Durante los meses de SEPTIEMBRE A OCTUBRE, se efectuaron (2) mantenimientos preventivos y correctivos de los vehículos de propiedad de la UPRA, donde se intervino elementos tales como: PASTILLAS FRENOS, TENSOR DE BARRA ESTABILIZADORA, CAUCHO CENTRAL DE BARRA ESTABILIZADORA, ACEITE HIDRAULICO - CUARTO,  BOMBILLO STOP - UNIDAD, JUNTA HOMOCINÉTICA LADO IZQUIERDO, REVISIÓN TECNICOMECÁNICA, ACEITE MOTOR,  FILTRO DE ACEITE, BASE DE AMORTIGUADOR DELANTERO, AMORTIGUADOR DELANTERO, SOPORTE MOTOR, SOPORTE CAJA DE VELOCIDADES, SENSOR DE ABS TRASERO IZQUIERDO, ENTRE OTROS.</t>
  </si>
  <si>
    <t>El consumo de agua durante el último cuatrimestre del año, que incluye los meses de septiembre, octubre, noviembre y diciembre, mostró un comportamiento satisfactorio, con valores registrados de 0,43, 0,43, 0,38 y 0,35, respectivamente. El promedio de consumo durante este periodo fue de 0,398, lo que refleja una gestión eficiente del recurso hídrico. Este resultado se debe, en gran medida, a la implementación del trabajo en casa, que redujo significativamente la actividad presencial en las instalaciones. Además, el cambio de sede, que implicó la ausencia de los funcionarios durante dos semanas, contribuyó de manera notable a disminuir el consumo de agua
NOTA: Tener en cuenta que el consumo reportado, es el que la Administración del Edificio Palma Real le cobra a la Entidad, ya que el recibo es comunal y son ellos quienes se encargan de generar las cifras de consumo correspondientes a cada piso. Así mismo, es importante tener en cuenta que los recibos aunque llegan de manera mensual, son cobrados un mes después de la llegada del recibo y es en ese tiempo que envían el respectivo dato de consumo.</t>
  </si>
  <si>
    <t>El consumo de energía durante los meses de noviembre y diciembre estuvo marcado por el traslado a la nueva sede, lo que llevó a que funcionarios públicos y contratistas trabajaran desde casa durante este período. Este cambio operativo permitió una notable optimización en el uso de recursos, reflejando un comportamiento eficiente y sostenible. En el último cuatrimestre del año, se logró un desempeño satisfactorio, con una reducción promedio del 6% en el consumo energético, consolidando un resultado alineado con los objetivos de ahorro y eficiencia planteados.</t>
  </si>
  <si>
    <t>El comportamiento de la generación de residuos sólidos en la entidad mostró un incremento significativo, alcanzando un 136%. Este aumento se debió principalmente al cambio de sede, ya que durante el proceso se generó una gran cantidad de material reciclable, incluyendo cartón y plásticos. Este comportamiento, aunque excepcional, estuvo directamente relacionado con la transición operativa y la disposición adecuada de los materiales reciclables, reflejando un compromiso con el manejo responsable de los residuos. Es importante mencionar que en esta nueva fórmula del indicador la constante empleada se extrajo del cálculo del porcentaje de producción per cápita correspondiente a las 8 horas laborales con respecto al dato diario reportado en el PGIRS de Bogotá.</t>
  </si>
  <si>
    <t>El comportamiento del indicador en su promedio anual, refleja un rango satisfactorio de acuerdo a lo definido.</t>
  </si>
  <si>
    <t xml:space="preserve">Durante el tercer  cuatrimestre 2024, se recibieron 50 solicitudes de  consultas de expedientes recibidas, así como 50 consultas de expedientes atendidas. Dando un 100% en el cumplimiento del indicador, ubicándose en un rango sobresaliente.            </t>
  </si>
  <si>
    <t xml:space="preserve">Durante el tecer trimestre 2024, se enviaron  novecientas setenta y nueve (979)  comunicaciones oficiales enviadas, de las cuales novecientas veintitres (923) fueron recibidas por los usuarios; lo cual  corresponde al 94%, lo que indica que se encuentra en el rango sobresaliente de Efectividad en el envío y recibido de  comunicaciones oficiales de la UPRA durante el periodo analizado. Se realiza el ajuste del tercer trimestre 2024, teniendo en cuenta el reporte de verificación de Info.sea.                                                                                                                                                                                                                                                                                                     Durante el cuarto trimestre 2024, se enviaron novecientas sesenta (960)  comunicaciones oficiales enviadas, de las cuales novecientas cincuenta y cuatro (954) fueron recibidas por los usuarios; lo cual  corresponde al 99%, lo que indica que se encuentra en el rango sobresaliente de Efectividad en el envío y recibido de  comunicaciones oficiales de la UPRA durante el periodo analizado.          </t>
  </si>
  <si>
    <t xml:space="preserve">Durante el tercer trimestre de 2024, se recibieron trescientas cuarenta y seis (346)  peticiones, quejas, reclamos, sugerencias y denuncias de las cuales se respondieron oportunamente trescientas veintitres (323), se respondieron de manera extemporánea veintitres (23) peticiones, quejas, reclamos, sugerencias y denuncias, que corresponde al 93% de Eficiencia con un rango de análisis del indicador satisfactorio en la atención oportuna a las PQRSD, durante el trimestre analizado.                                                                                                                                                                                                                                                                                    Durante el cuarto trimestre de 2024, se recibieron cuatrocientas noventa y un (491)  peticiones, quejas, reclamos, sugerencias y denuncias de las cuales se respondieron oportunamente cuatrocientas setenta (470), se respondieron de manera extemporánea vientiun (21) peticiones, quejas, reclamos, sugerencias y denuncias, que corresponde al 96% de Eficiencia con un rango de análisis del indicador sobresaliente en la atención oportuna a las PQRSD, durante el trimestre analizado.               </t>
  </si>
  <si>
    <r>
      <t xml:space="preserve">          </t>
    </r>
    <r>
      <rPr>
        <u/>
        <sz val="12"/>
        <rFont val="Arial"/>
        <family val="2"/>
      </rPr>
      <t xml:space="preserve">       Sistema de gestión documental implementado en el periodo definido        </t>
    </r>
    <r>
      <rPr>
        <sz val="12"/>
        <rFont val="Arial"/>
        <family val="2"/>
      </rPr>
      <t xml:space="preserve">  * 100%
                                    Sistema de gestión documental implementado a ser 
                                                                    gestionado en el cuatrienio </t>
    </r>
  </si>
  <si>
    <t>Fortalecimiento de la capacidad de desarrollo institucional de la UPRA para la adecuada gestión del territorio rural en el ámbito nacional FORTALECIMIENTO.
Indicador producto del Proyecto: Servicio de Gestión Documental - Cód: 1799052</t>
  </si>
  <si>
    <t>Mínimo
1)&lt;12,5% 
2)&lt;=25%
3)&lt;=50% 
4)&lt;=75% 
Satisfactorio
1)&gt;12,5% &lt;25%
2)&gt;25% &lt;50% 
3) &gt;50% &lt;75%
4)&gt;75% &lt;100% 
Sobresaliente
1)&gt;=25%
2)&gt;=50%
3)&gt;=75%
4)&gt;=100%</t>
  </si>
  <si>
    <t>Se muestra el avance correspondiente al Segundo periodo del indicador, sujeto a lo descrito en la hoja de vida del indicador, con la realización de las actividades planteadas para la vigencia 2024 dentro de las metas planteadas desde el Plan Institucional de Archivos PINAR y el Programa de Gestión Documental PGD de la UPRA.  Se debe recordar que este indicador es de largo plazo distribuido en cuatro años de ejecución, cada uno de estos con un valor del 25% de su ejecución . Se obtiene una medición del indicador sobresaliente pues se encuentra en un rango mayor o igual a un 50%, que corresponde al Segundo año del indicador.</t>
  </si>
  <si>
    <t>El indicador muestra el porcentaje de eficacia en la atención de las solicitudes realizadas durante el tercer cuatrimestre del año 2024 para las entradas, salidas y bajas de los bienes devolutivos, mostrando que se atendieron en debida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</si>
</sst>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_);_(* \(#,##0\);_(* &quot;-&quot;_);_(@_)"/>
    <numFmt numFmtId="165" formatCode="_(* #,##0.00_);_(* \(#,##0.00\);_(* &quot;-&quot;??_);_(@_)"/>
    <numFmt numFmtId="166" formatCode="_(* #,##0_);_(* \(#,##0\);_(* &quot;-&quot;??_);_(@_)"/>
    <numFmt numFmtId="167" formatCode="_(* #,##0.0_);_(* \(#,##0.0\);_(* &quot;-&quot;??_);_(@_)"/>
    <numFmt numFmtId="168" formatCode="#,##0.0;\-#,##0.0"/>
    <numFmt numFmtId="169" formatCode="0.0%"/>
  </numFmts>
  <fonts count="25" x14ac:knownFonts="1">
    <font>
      <sz val="11"/>
      <color theme="1"/>
      <name val="Calibri"/>
      <family val="2"/>
      <scheme val="minor"/>
    </font>
    <font>
      <sz val="10"/>
      <name val="Arial"/>
      <family val="2"/>
    </font>
    <font>
      <sz val="11"/>
      <color theme="1"/>
      <name val="Arial"/>
      <family val="2"/>
    </font>
    <font>
      <b/>
      <sz val="11"/>
      <name val="Arial"/>
      <family val="2"/>
    </font>
    <font>
      <b/>
      <sz val="11"/>
      <color theme="1"/>
      <name val="Arial"/>
      <family val="2"/>
    </font>
    <font>
      <sz val="11"/>
      <name val="Arial"/>
      <family val="2"/>
    </font>
    <font>
      <b/>
      <sz val="12"/>
      <name val="Arial"/>
      <family val="2"/>
    </font>
    <font>
      <b/>
      <sz val="18"/>
      <color theme="1"/>
      <name val="Arial"/>
      <family val="2"/>
    </font>
    <font>
      <sz val="12"/>
      <color theme="1"/>
      <name val="Calibri"/>
      <family val="2"/>
      <scheme val="minor"/>
    </font>
    <font>
      <sz val="12"/>
      <name val="Arial"/>
      <family val="2"/>
    </font>
    <font>
      <sz val="11"/>
      <color theme="1"/>
      <name val="Calibri"/>
      <family val="2"/>
      <scheme val="minor"/>
    </font>
    <font>
      <sz val="11"/>
      <name val="Calibri"/>
      <family val="2"/>
      <scheme val="minor"/>
    </font>
    <font>
      <b/>
      <sz val="11"/>
      <color theme="1"/>
      <name val="Calibri"/>
      <family val="2"/>
      <scheme val="minor"/>
    </font>
    <font>
      <b/>
      <sz val="12"/>
      <color theme="1"/>
      <name val="Arial"/>
      <family val="2"/>
    </font>
    <font>
      <sz val="9"/>
      <color theme="1"/>
      <name val="Calibri"/>
      <family val="2"/>
      <scheme val="minor"/>
    </font>
    <font>
      <u/>
      <sz val="12"/>
      <name val="Arial"/>
      <family val="2"/>
    </font>
    <font>
      <sz val="8"/>
      <name val="Arial"/>
      <family val="2"/>
    </font>
    <font>
      <sz val="9.5"/>
      <name val="Arial"/>
      <family val="2"/>
    </font>
    <font>
      <sz val="11"/>
      <color theme="0"/>
      <name val="Calibri"/>
      <family val="2"/>
      <scheme val="minor"/>
    </font>
    <font>
      <b/>
      <sz val="36"/>
      <color theme="0"/>
      <name val="Arial"/>
      <family val="2"/>
    </font>
    <font>
      <b/>
      <sz val="36"/>
      <color theme="1"/>
      <name val="Calibri"/>
      <family val="2"/>
      <scheme val="minor"/>
    </font>
    <font>
      <sz val="12"/>
      <color theme="1"/>
      <name val="Arial"/>
      <family val="2"/>
    </font>
    <font>
      <sz val="12"/>
      <color theme="1"/>
      <name val="Aptos"/>
      <family val="2"/>
      <charset val="1"/>
    </font>
    <font>
      <sz val="12"/>
      <color theme="1"/>
      <name val="Aptos"/>
      <family val="2"/>
    </font>
    <font>
      <sz val="11.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249977111117893"/>
        <bgColor indexed="64"/>
      </patternFill>
    </fill>
  </fills>
  <borders count="49">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bottom style="thin">
        <color theme="9" tint="-0.24994659260841701"/>
      </bottom>
      <diagonal/>
    </border>
    <border>
      <left/>
      <right style="thin">
        <color theme="9" tint="-0.249977111117893"/>
      </right>
      <top style="thin">
        <color theme="9" tint="-0.24994659260841701"/>
      </top>
      <bottom/>
      <diagonal/>
    </border>
    <border>
      <left/>
      <right style="thin">
        <color theme="9" tint="-0.249977111117893"/>
      </right>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style="thin">
        <color theme="9" tint="-0.249977111117893"/>
      </left>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4659260841701"/>
      </left>
      <right/>
      <top style="thin">
        <color theme="9" tint="-0.249977111117893"/>
      </top>
      <bottom/>
      <diagonal/>
    </border>
    <border>
      <left style="thin">
        <color theme="9" tint="-0.24994659260841701"/>
      </left>
      <right/>
      <top style="thin">
        <color theme="9" tint="-0.249977111117893"/>
      </top>
      <bottom style="thin">
        <color theme="9" tint="-0.24994659260841701"/>
      </bottom>
      <diagonal/>
    </border>
    <border>
      <left/>
      <right/>
      <top style="thin">
        <color theme="9" tint="-0.249977111117893"/>
      </top>
      <bottom style="thin">
        <color theme="9" tint="-0.24994659260841701"/>
      </bottom>
      <diagonal/>
    </border>
    <border>
      <left/>
      <right style="thin">
        <color theme="9" tint="-0.24994659260841701"/>
      </right>
      <top style="thin">
        <color theme="9" tint="-0.249977111117893"/>
      </top>
      <bottom style="thin">
        <color theme="9" tint="-0.24994659260841701"/>
      </bottom>
      <diagonal/>
    </border>
    <border>
      <left style="thin">
        <color theme="9" tint="-0.249977111117893"/>
      </left>
      <right/>
      <top/>
      <bottom style="thin">
        <color theme="9" tint="-0.24994659260841701"/>
      </bottom>
      <diagonal/>
    </border>
    <border>
      <left/>
      <right style="thin">
        <color theme="9" tint="-0.249977111117893"/>
      </right>
      <top style="thin">
        <color theme="9" tint="-0.249977111117893"/>
      </top>
      <bottom style="thin">
        <color theme="9" tint="-0.24994659260841701"/>
      </bottom>
      <diagonal/>
    </border>
    <border>
      <left style="thin">
        <color theme="9" tint="-0.249977111117893"/>
      </left>
      <right style="thin">
        <color theme="9" tint="-0.24994659260841701"/>
      </right>
      <top style="thin">
        <color theme="9" tint="-0.24994659260841701"/>
      </top>
      <bottom style="thin">
        <color theme="9" tint="-0.249977111117893"/>
      </bottom>
      <diagonal/>
    </border>
    <border>
      <left style="thin">
        <color theme="9" tint="-0.249977111117893"/>
      </left>
      <right style="thin">
        <color theme="9" tint="-0.249977111117893"/>
      </right>
      <top style="thin">
        <color theme="9" tint="-0.24994659260841701"/>
      </top>
      <bottom/>
      <diagonal/>
    </border>
    <border>
      <left style="thin">
        <color theme="9" tint="-0.249977111117893"/>
      </left>
      <right style="thin">
        <color theme="9" tint="-0.249977111117893"/>
      </right>
      <top/>
      <bottom style="thin">
        <color theme="9" tint="-0.24994659260841701"/>
      </bottom>
      <diagonal/>
    </border>
    <border>
      <left style="thin">
        <color theme="9" tint="-0.249977111117893"/>
      </left>
      <right/>
      <top style="thin">
        <color theme="9" tint="-0.24994659260841701"/>
      </top>
      <bottom/>
      <diagonal/>
    </border>
    <border>
      <left style="thin">
        <color theme="9" tint="-0.249977111117893"/>
      </left>
      <right style="thin">
        <color theme="9" tint="-0.24994659260841701"/>
      </right>
      <top/>
      <bottom style="thin">
        <color theme="9" tint="-0.24994659260841701"/>
      </bottom>
      <diagonal/>
    </border>
    <border>
      <left style="thin">
        <color theme="9" tint="-0.249977111117893"/>
      </left>
      <right style="thin">
        <color theme="9" tint="-0.24994659260841701"/>
      </right>
      <top style="thin">
        <color theme="9" tint="-0.24994659260841701"/>
      </top>
      <bottom/>
      <diagonal/>
    </border>
    <border>
      <left/>
      <right/>
      <top style="thin">
        <color theme="9" tint="-0.24994659260841701"/>
      </top>
      <bottom style="thin">
        <color theme="9" tint="-0.249977111117893"/>
      </bottom>
      <diagonal/>
    </border>
    <border>
      <left/>
      <right style="thin">
        <color theme="9" tint="-0.249977111117893"/>
      </right>
      <top style="thin">
        <color theme="9" tint="-0.24994659260841701"/>
      </top>
      <bottom style="thin">
        <color theme="9" tint="-0.249977111117893"/>
      </bottom>
      <diagonal/>
    </border>
    <border>
      <left style="thin">
        <color theme="9" tint="-0.249977111117893"/>
      </left>
      <right/>
      <top style="thin">
        <color theme="9" tint="-0.249977111117893"/>
      </top>
      <bottom style="thin">
        <color theme="9" tint="-0.24994659260841701"/>
      </bottom>
      <diagonal/>
    </border>
    <border>
      <left/>
      <right style="thin">
        <color theme="9" tint="-0.24994659260841701"/>
      </right>
      <top style="thin">
        <color theme="9" tint="-0.249977111117893"/>
      </top>
      <bottom style="thin">
        <color theme="9" tint="-0.249977111117893"/>
      </bottom>
      <diagonal/>
    </border>
    <border>
      <left style="thin">
        <color theme="9" tint="-0.249977111117893"/>
      </left>
      <right/>
      <top style="thin">
        <color theme="9" tint="-0.24994659260841701"/>
      </top>
      <bottom style="thin">
        <color theme="9" tint="-0.249977111117893"/>
      </bottom>
      <diagonal/>
    </border>
    <border>
      <left style="thin">
        <color indexed="64"/>
      </left>
      <right style="thin">
        <color indexed="64"/>
      </right>
      <top/>
      <bottom style="thin">
        <color indexed="64"/>
      </bottom>
      <diagonal/>
    </border>
    <border>
      <left/>
      <right/>
      <top/>
      <bottom style="dashed">
        <color theme="8" tint="-0.499984740745262"/>
      </bottom>
      <diagonal/>
    </border>
    <border>
      <left/>
      <right/>
      <top/>
      <bottom style="dashed">
        <color rgb="FF000000"/>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style="thin">
        <color theme="9" tint="-0.249977111117893"/>
      </right>
      <top/>
      <bottom/>
      <diagonal/>
    </border>
    <border>
      <left style="thin">
        <color theme="9" tint="-0.249977111117893"/>
      </left>
      <right style="thin">
        <color theme="9" tint="-0.24994659260841701"/>
      </right>
      <top style="thin">
        <color theme="9" tint="-0.249977111117893"/>
      </top>
      <bottom style="thin">
        <color theme="9" tint="-0.249977111117893"/>
      </bottom>
      <diagonal/>
    </border>
    <border>
      <left style="thin">
        <color theme="9" tint="-0.499984740745262"/>
      </left>
      <right style="thin">
        <color theme="9" tint="-0.249977111117893"/>
      </right>
      <top style="thin">
        <color theme="9" tint="-0.249977111117893"/>
      </top>
      <bottom style="thin">
        <color theme="9" tint="-0.249977111117893"/>
      </bottom>
      <diagonal/>
    </border>
  </borders>
  <cellStyleXfs count="6">
    <xf numFmtId="0" fontId="0" fillId="0" borderId="0"/>
    <xf numFmtId="0" fontId="1" fillId="0" borderId="0"/>
    <xf numFmtId="165" fontId="1"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cellStyleXfs>
  <cellXfs count="267">
    <xf numFmtId="0" fontId="0" fillId="0" borderId="0" xfId="0"/>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11" fillId="0" borderId="0" xfId="0" applyFont="1"/>
    <xf numFmtId="0" fontId="0" fillId="0" borderId="0" xfId="0" applyAlignment="1">
      <alignment vertical="center"/>
    </xf>
    <xf numFmtId="0" fontId="0" fillId="0" borderId="0" xfId="0" applyAlignment="1">
      <alignment horizontal="justify" vertical="center" wrapText="1"/>
    </xf>
    <xf numFmtId="0" fontId="6" fillId="0" borderId="0" xfId="0" applyFont="1" applyAlignment="1">
      <alignment horizontal="center" vertical="center"/>
    </xf>
    <xf numFmtId="0" fontId="9" fillId="0" borderId="1" xfId="0" applyFont="1" applyBorder="1" applyAlignment="1">
      <alignment horizontal="left" vertical="center" wrapText="1"/>
    </xf>
    <xf numFmtId="0" fontId="6" fillId="2" borderId="5" xfId="0" applyFont="1" applyFill="1" applyBorder="1" applyAlignment="1">
      <alignment horizontal="center" vertical="center"/>
    </xf>
    <xf numFmtId="0" fontId="0" fillId="0" borderId="5" xfId="0" applyBorder="1"/>
    <xf numFmtId="0" fontId="12" fillId="0" borderId="5" xfId="0" applyFont="1" applyBorder="1" applyAlignment="1">
      <alignment horizontal="center"/>
    </xf>
    <xf numFmtId="0" fontId="12" fillId="0" borderId="5" xfId="0" applyFont="1" applyBorder="1"/>
    <xf numFmtId="0" fontId="0" fillId="0" borderId="5" xfId="0" applyBorder="1" applyAlignment="1">
      <alignment horizontal="justify" vertical="center" wrapText="1"/>
    </xf>
    <xf numFmtId="0" fontId="0" fillId="0" borderId="11" xfId="0" applyBorder="1"/>
    <xf numFmtId="0" fontId="0" fillId="0" borderId="10" xfId="0" applyBorder="1"/>
    <xf numFmtId="0" fontId="13" fillId="0" borderId="5" xfId="0" applyFont="1" applyBorder="1" applyAlignment="1">
      <alignment horizontal="center" vertical="center"/>
    </xf>
    <xf numFmtId="14" fontId="13" fillId="0" borderId="5"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xf>
    <xf numFmtId="0" fontId="9" fillId="0" borderId="0" xfId="0" applyFont="1" applyAlignment="1">
      <alignment horizontal="left" vertical="center" wrapText="1"/>
    </xf>
    <xf numFmtId="0" fontId="0" fillId="0" borderId="0" xfId="0" applyAlignment="1">
      <alignment horizontal="center"/>
    </xf>
    <xf numFmtId="0" fontId="14" fillId="0" borderId="0" xfId="0" applyFont="1" applyAlignment="1">
      <alignment horizontal="center" vertical="center"/>
    </xf>
    <xf numFmtId="0" fontId="14" fillId="0" borderId="0" xfId="0" applyFont="1" applyAlignment="1">
      <alignment horizontal="center"/>
    </xf>
    <xf numFmtId="0" fontId="9" fillId="0" borderId="1" xfId="0" applyFont="1" applyBorder="1" applyAlignment="1">
      <alignment horizontal="center" vertical="center" wrapText="1"/>
    </xf>
    <xf numFmtId="0" fontId="0" fillId="0" borderId="0" xfId="0" applyAlignment="1">
      <alignment horizontal="left" vertical="top"/>
    </xf>
    <xf numFmtId="0" fontId="0" fillId="0" borderId="0" xfId="0" applyAlignment="1">
      <alignment horizontal="justify" vertical="center"/>
    </xf>
    <xf numFmtId="0" fontId="0" fillId="0" borderId="0" xfId="0" applyAlignment="1">
      <alignment horizontal="justify"/>
    </xf>
    <xf numFmtId="166" fontId="9" fillId="0"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0" fillId="0" borderId="0" xfId="0" applyAlignment="1">
      <alignment horizontal="justify" vertical="top"/>
    </xf>
    <xf numFmtId="165" fontId="9" fillId="0" borderId="5" xfId="3" applyFont="1" applyFill="1" applyBorder="1" applyAlignment="1">
      <alignment horizontal="center" vertical="center" wrapText="1"/>
    </xf>
    <xf numFmtId="0" fontId="9" fillId="0" borderId="5" xfId="3" applyNumberFormat="1" applyFont="1" applyFill="1" applyBorder="1" applyAlignment="1">
      <alignment horizontal="center" vertical="center" wrapText="1"/>
    </xf>
    <xf numFmtId="167" fontId="9" fillId="0" borderId="1" xfId="3" applyNumberFormat="1" applyFont="1" applyFill="1" applyBorder="1" applyAlignment="1">
      <alignment horizontal="center" vertical="center" wrapText="1"/>
    </xf>
    <xf numFmtId="0" fontId="9" fillId="0" borderId="11" xfId="5" applyNumberFormat="1" applyFont="1" applyFill="1" applyBorder="1" applyAlignment="1">
      <alignment horizontal="center" vertical="center" wrapText="1"/>
    </xf>
    <xf numFmtId="0" fontId="0" fillId="0" borderId="0" xfId="0" applyAlignment="1">
      <alignment vertical="top"/>
    </xf>
    <xf numFmtId="37" fontId="9" fillId="0" borderId="5" xfId="3" applyNumberFormat="1" applyFont="1" applyFill="1" applyBorder="1" applyAlignment="1">
      <alignment horizontal="center" vertical="center" wrapText="1"/>
    </xf>
    <xf numFmtId="0" fontId="9" fillId="0" borderId="5" xfId="0" applyFont="1" applyBorder="1" applyAlignment="1">
      <alignment horizontal="center" vertical="center" wrapText="1"/>
    </xf>
    <xf numFmtId="9" fontId="9" fillId="0" borderId="5" xfId="4" applyFont="1" applyFill="1" applyBorder="1" applyAlignment="1">
      <alignment horizontal="center" vertical="center" wrapText="1"/>
    </xf>
    <xf numFmtId="0" fontId="9" fillId="0" borderId="5" xfId="5" applyNumberFormat="1" applyFont="1" applyFill="1" applyBorder="1" applyAlignment="1">
      <alignment horizontal="center" vertical="center" wrapText="1"/>
    </xf>
    <xf numFmtId="166" fontId="9" fillId="0" borderId="5" xfId="3" applyNumberFormat="1" applyFont="1" applyFill="1" applyBorder="1" applyAlignment="1">
      <alignment horizontal="center" vertical="center" wrapText="1"/>
    </xf>
    <xf numFmtId="9" fontId="9" fillId="0" borderId="5" xfId="4"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5" xfId="3" applyNumberFormat="1" applyFont="1" applyFill="1" applyBorder="1" applyAlignment="1">
      <alignment horizontal="left" vertical="center" wrapText="1"/>
    </xf>
    <xf numFmtId="166" fontId="9" fillId="0" borderId="4" xfId="3" applyNumberFormat="1" applyFont="1" applyFill="1" applyBorder="1" applyAlignment="1">
      <alignment horizontal="center" vertical="center" wrapText="1"/>
    </xf>
    <xf numFmtId="166" fontId="9" fillId="0" borderId="11" xfId="3" applyNumberFormat="1" applyFont="1" applyFill="1" applyBorder="1" applyAlignment="1">
      <alignment horizontal="center" vertical="center" wrapText="1"/>
    </xf>
    <xf numFmtId="166" fontId="9" fillId="0" borderId="21" xfId="3" applyNumberFormat="1" applyFont="1" applyFill="1" applyBorder="1" applyAlignment="1">
      <alignment horizontal="center" vertical="center" wrapText="1"/>
    </xf>
    <xf numFmtId="166" fontId="9" fillId="0" borderId="13" xfId="3" applyNumberFormat="1" applyFont="1" applyFill="1" applyBorder="1" applyAlignment="1">
      <alignment horizontal="center" vertical="center" wrapText="1"/>
    </xf>
    <xf numFmtId="37" fontId="9" fillId="0" borderId="11" xfId="3" applyNumberFormat="1" applyFont="1" applyFill="1" applyBorder="1" applyAlignment="1">
      <alignment horizontal="center" vertical="center" wrapText="1"/>
    </xf>
    <xf numFmtId="167" fontId="9" fillId="0" borderId="5" xfId="3" applyNumberFormat="1" applyFont="1" applyFill="1" applyBorder="1" applyAlignment="1">
      <alignment horizontal="center" vertical="center" wrapText="1"/>
    </xf>
    <xf numFmtId="166" fontId="9" fillId="0" borderId="18" xfId="3" applyNumberFormat="1" applyFont="1" applyFill="1" applyBorder="1" applyAlignment="1">
      <alignment horizontal="center" vertical="center" wrapText="1"/>
    </xf>
    <xf numFmtId="0" fontId="9" fillId="0" borderId="12" xfId="3" applyNumberFormat="1" applyFont="1" applyFill="1" applyBorder="1" applyAlignment="1">
      <alignment horizontal="center" vertical="center" wrapText="1"/>
    </xf>
    <xf numFmtId="0" fontId="17" fillId="0" borderId="5" xfId="0" applyFont="1" applyBorder="1" applyAlignment="1">
      <alignment horizontal="left" vertical="center" wrapText="1"/>
    </xf>
    <xf numFmtId="9" fontId="1" fillId="0" borderId="5" xfId="4" applyFont="1" applyFill="1" applyBorder="1" applyAlignment="1">
      <alignment horizontal="left" vertical="center" wrapText="1"/>
    </xf>
    <xf numFmtId="9" fontId="16" fillId="0" borderId="5" xfId="4" applyFont="1" applyFill="1" applyBorder="1" applyAlignment="1">
      <alignment horizontal="left" vertical="center" wrapText="1"/>
    </xf>
    <xf numFmtId="0" fontId="5" fillId="0" borderId="5" xfId="0" applyFont="1" applyBorder="1" applyAlignment="1">
      <alignment horizontal="left" vertical="center" wrapText="1"/>
    </xf>
    <xf numFmtId="49" fontId="9" fillId="0" borderId="5" xfId="3" applyNumberFormat="1" applyFont="1" applyFill="1" applyBorder="1" applyAlignment="1">
      <alignment horizontal="left" vertical="center" wrapText="1"/>
    </xf>
    <xf numFmtId="9" fontId="9" fillId="0" borderId="5" xfId="4" applyFont="1" applyFill="1" applyBorder="1" applyAlignment="1">
      <alignment horizontal="justify" vertical="top" wrapText="1"/>
    </xf>
    <xf numFmtId="0" fontId="9" fillId="0" borderId="5" xfId="0" applyFont="1" applyBorder="1" applyAlignment="1">
      <alignment horizontal="left" vertical="top" wrapText="1"/>
    </xf>
    <xf numFmtId="0" fontId="9" fillId="0" borderId="0" xfId="0" applyFont="1" applyAlignment="1">
      <alignment horizontal="center" vertical="center" wrapText="1"/>
    </xf>
    <xf numFmtId="1" fontId="9" fillId="0" borderId="1" xfId="3" applyNumberFormat="1" applyFont="1" applyFill="1" applyBorder="1" applyAlignment="1">
      <alignment horizontal="center" vertical="center" wrapText="1"/>
    </xf>
    <xf numFmtId="0" fontId="0" fillId="3" borderId="0" xfId="0" applyFill="1" applyAlignment="1">
      <alignment wrapText="1"/>
    </xf>
    <xf numFmtId="0" fontId="0" fillId="3" borderId="0" xfId="0" applyFill="1" applyAlignment="1">
      <alignment horizontal="left" wrapText="1"/>
    </xf>
    <xf numFmtId="0" fontId="0" fillId="3" borderId="0" xfId="0" applyFill="1"/>
    <xf numFmtId="0" fontId="18" fillId="3" borderId="0" xfId="0" applyFont="1" applyFill="1"/>
    <xf numFmtId="0" fontId="2" fillId="3" borderId="0" xfId="0" applyFont="1" applyFill="1" applyAlignment="1">
      <alignment horizontal="center"/>
    </xf>
    <xf numFmtId="0" fontId="2" fillId="0" borderId="0" xfId="0" applyFont="1" applyAlignment="1">
      <alignment horizontal="center" vertical="center" wrapText="1"/>
    </xf>
    <xf numFmtId="0" fontId="13" fillId="0" borderId="0" xfId="0" applyFont="1" applyAlignment="1">
      <alignment horizontal="center" vertical="center" textRotation="90" wrapText="1"/>
    </xf>
    <xf numFmtId="0" fontId="13" fillId="0" borderId="0" xfId="0" applyFont="1" applyAlignment="1">
      <alignment horizontal="center" vertical="center" textRotation="90"/>
    </xf>
    <xf numFmtId="0" fontId="2" fillId="0" borderId="39" xfId="0" applyFont="1" applyBorder="1" applyAlignment="1">
      <alignment horizontal="center" vertical="center" textRotation="90"/>
    </xf>
    <xf numFmtId="0" fontId="2" fillId="0" borderId="0" xfId="0" applyFont="1" applyAlignment="1">
      <alignment horizontal="center" vertical="center" textRotation="90"/>
    </xf>
    <xf numFmtId="0" fontId="19" fillId="0" borderId="0" xfId="0" applyFont="1" applyAlignment="1">
      <alignment vertical="center" wrapText="1"/>
    </xf>
    <xf numFmtId="0" fontId="20" fillId="0" borderId="0" xfId="0" applyFont="1" applyAlignment="1">
      <alignment vertical="center"/>
    </xf>
    <xf numFmtId="0" fontId="21" fillId="0" borderId="0" xfId="0" applyFont="1" applyAlignment="1">
      <alignment horizontal="center" vertical="center"/>
    </xf>
    <xf numFmtId="9" fontId="21" fillId="0" borderId="0" xfId="4" applyFont="1" applyFill="1" applyBorder="1" applyAlignment="1">
      <alignment horizontal="center" vertical="center"/>
    </xf>
    <xf numFmtId="169" fontId="21" fillId="0" borderId="0" xfId="4" applyNumberFormat="1" applyFont="1" applyFill="1" applyBorder="1" applyAlignment="1">
      <alignment horizontal="center" vertical="center"/>
    </xf>
    <xf numFmtId="0" fontId="2" fillId="0" borderId="0" xfId="0" applyFont="1"/>
    <xf numFmtId="169" fontId="2" fillId="0" borderId="0" xfId="4" applyNumberFormat="1" applyFont="1" applyFill="1" applyBorder="1" applyAlignment="1">
      <alignment horizontal="center" vertical="center"/>
    </xf>
    <xf numFmtId="0" fontId="2" fillId="3" borderId="0" xfId="0" applyFont="1" applyFill="1" applyAlignment="1">
      <alignment horizontal="center" vertical="center"/>
    </xf>
    <xf numFmtId="169" fontId="2" fillId="3" borderId="0" xfId="4" applyNumberFormat="1" applyFont="1" applyFill="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left" vertical="center" wrapText="1"/>
    </xf>
    <xf numFmtId="0" fontId="6" fillId="0" borderId="40" xfId="0" applyFont="1" applyBorder="1" applyAlignment="1">
      <alignment horizontal="center" vertical="center" wrapText="1"/>
    </xf>
    <xf numFmtId="0" fontId="13" fillId="0" borderId="40" xfId="0" applyFont="1" applyBorder="1" applyAlignment="1">
      <alignment horizontal="center" vertical="center"/>
    </xf>
    <xf numFmtId="169" fontId="13" fillId="0" borderId="40" xfId="4" applyNumberFormat="1" applyFont="1" applyFill="1" applyBorder="1" applyAlignment="1">
      <alignment horizontal="center" vertical="center"/>
    </xf>
    <xf numFmtId="0" fontId="2" fillId="3" borderId="40" xfId="0" applyFont="1" applyFill="1" applyBorder="1" applyAlignment="1">
      <alignment horizontal="center" vertical="center"/>
    </xf>
    <xf numFmtId="169" fontId="2" fillId="3" borderId="40" xfId="4" applyNumberFormat="1" applyFont="1" applyFill="1" applyBorder="1" applyAlignment="1">
      <alignment horizontal="center" vertical="center"/>
    </xf>
    <xf numFmtId="0" fontId="0" fillId="3" borderId="40" xfId="0" applyFill="1" applyBorder="1"/>
    <xf numFmtId="0" fontId="0" fillId="0" borderId="40" xfId="0" applyBorder="1"/>
    <xf numFmtId="0" fontId="2" fillId="0" borderId="0" xfId="0" applyFont="1" applyAlignment="1">
      <alignment horizontal="center" vertical="center"/>
    </xf>
    <xf numFmtId="9" fontId="13" fillId="0" borderId="40" xfId="4" applyFont="1" applyFill="1" applyBorder="1" applyAlignment="1">
      <alignment horizontal="center" vertical="center"/>
    </xf>
    <xf numFmtId="3" fontId="21" fillId="0" borderId="0" xfId="0" applyNumberFormat="1" applyFont="1" applyAlignment="1">
      <alignment horizontal="center" vertical="center"/>
    </xf>
    <xf numFmtId="9" fontId="21" fillId="0" borderId="0" xfId="0" applyNumberFormat="1" applyFont="1" applyAlignment="1">
      <alignment horizontal="center" vertical="center"/>
    </xf>
    <xf numFmtId="0" fontId="9" fillId="0" borderId="40" xfId="0" applyFont="1" applyBorder="1" applyAlignment="1">
      <alignment horizontal="left" vertical="center" wrapText="1"/>
    </xf>
    <xf numFmtId="9" fontId="13" fillId="0" borderId="40" xfId="0" applyNumberFormat="1" applyFont="1" applyBorder="1" applyAlignment="1">
      <alignment horizontal="center" vertical="center"/>
    </xf>
    <xf numFmtId="3" fontId="13" fillId="0" borderId="40" xfId="0" applyNumberFormat="1" applyFont="1" applyBorder="1" applyAlignment="1">
      <alignment horizontal="center" vertical="center"/>
    </xf>
    <xf numFmtId="0" fontId="6" fillId="0" borderId="41" xfId="0" applyFont="1" applyBorder="1" applyAlignment="1">
      <alignment horizontal="center" vertical="center" wrapText="1"/>
    </xf>
    <xf numFmtId="9" fontId="13" fillId="0" borderId="41" xfId="0" applyNumberFormat="1" applyFont="1" applyBorder="1" applyAlignment="1">
      <alignment horizontal="center" vertical="center"/>
    </xf>
    <xf numFmtId="9" fontId="13" fillId="0" borderId="41" xfId="4" applyFont="1" applyBorder="1" applyAlignment="1">
      <alignment horizontal="center" vertical="center"/>
    </xf>
    <xf numFmtId="3" fontId="13" fillId="0" borderId="41" xfId="0" applyNumberFormat="1" applyFont="1" applyBorder="1" applyAlignment="1">
      <alignment horizontal="center" vertical="center"/>
    </xf>
    <xf numFmtId="0" fontId="13" fillId="0" borderId="41" xfId="0" applyFont="1" applyBorder="1" applyAlignment="1">
      <alignment horizontal="center" vertical="center"/>
    </xf>
    <xf numFmtId="9" fontId="13" fillId="0" borderId="41" xfId="4" applyFont="1" applyFill="1" applyBorder="1" applyAlignment="1">
      <alignment horizontal="center" vertical="center"/>
    </xf>
    <xf numFmtId="0" fontId="22" fillId="0" borderId="0" xfId="0" applyFont="1" applyAlignment="1">
      <alignment horizontal="left" vertical="center"/>
    </xf>
    <xf numFmtId="0" fontId="9" fillId="0" borderId="41" xfId="0" applyFont="1" applyBorder="1" applyAlignment="1">
      <alignment horizontal="center" vertical="center" wrapText="1"/>
    </xf>
    <xf numFmtId="0" fontId="22" fillId="0" borderId="41" xfId="0" applyFont="1" applyBorder="1" applyAlignment="1">
      <alignment horizontal="left" vertical="center"/>
    </xf>
    <xf numFmtId="0" fontId="2" fillId="0" borderId="41" xfId="0" applyFont="1" applyBorder="1" applyAlignment="1">
      <alignment horizontal="center" vertical="center"/>
    </xf>
    <xf numFmtId="9" fontId="21" fillId="0" borderId="0" xfId="4" applyFont="1" applyFill="1" applyAlignment="1">
      <alignment horizontal="center" vertical="center"/>
    </xf>
    <xf numFmtId="0" fontId="2" fillId="0" borderId="41" xfId="0" applyFont="1" applyBorder="1"/>
    <xf numFmtId="0" fontId="8" fillId="3" borderId="0" xfId="0" applyFont="1" applyFill="1"/>
    <xf numFmtId="0" fontId="21" fillId="0" borderId="0" xfId="0" applyFont="1" applyAlignment="1">
      <alignment horizontal="center" vertical="center" wrapText="1"/>
    </xf>
    <xf numFmtId="0" fontId="21" fillId="0" borderId="0" xfId="0" applyFont="1" applyAlignment="1">
      <alignment horizontal="center" vertical="center" textRotation="90" wrapText="1"/>
    </xf>
    <xf numFmtId="0" fontId="21" fillId="0" borderId="0" xfId="0" applyFont="1" applyAlignment="1">
      <alignment horizontal="center" vertical="center" textRotation="90"/>
    </xf>
    <xf numFmtId="0" fontId="2" fillId="3" borderId="0" xfId="0" applyFont="1" applyFill="1" applyAlignment="1">
      <alignment horizontal="center" vertical="center" textRotation="90"/>
    </xf>
    <xf numFmtId="0" fontId="23" fillId="0" borderId="0" xfId="0" applyFont="1" applyAlignment="1">
      <alignment vertical="center" wrapText="1"/>
    </xf>
    <xf numFmtId="0" fontId="13" fillId="0" borderId="0" xfId="0" applyFont="1" applyAlignment="1">
      <alignment horizontal="center" vertical="center"/>
    </xf>
    <xf numFmtId="9" fontId="13" fillId="0" borderId="0" xfId="4" applyFont="1" applyFill="1" applyBorder="1" applyAlignment="1">
      <alignment horizontal="center" vertical="center"/>
    </xf>
    <xf numFmtId="0" fontId="6" fillId="0" borderId="0" xfId="0" applyFont="1" applyAlignment="1">
      <alignment horizontal="center" vertical="center" wrapText="1"/>
    </xf>
    <xf numFmtId="165" fontId="9" fillId="0" borderId="9" xfId="3" applyFont="1" applyFill="1" applyBorder="1" applyAlignment="1">
      <alignment horizontal="center" vertical="center" wrapText="1"/>
    </xf>
    <xf numFmtId="166" fontId="9" fillId="0" borderId="47" xfId="3" applyNumberFormat="1" applyFont="1" applyFill="1" applyBorder="1" applyAlignment="1">
      <alignment horizontal="left" vertical="center" wrapText="1"/>
    </xf>
    <xf numFmtId="2" fontId="9" fillId="0" borderId="12" xfId="3" applyNumberFormat="1"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48" xfId="0" applyFont="1" applyFill="1" applyBorder="1" applyAlignment="1">
      <alignment horizontal="center" vertical="center"/>
    </xf>
    <xf numFmtId="0" fontId="5" fillId="0" borderId="5" xfId="0" applyFont="1" applyBorder="1" applyAlignment="1">
      <alignment horizontal="left" vertical="top" wrapText="1"/>
    </xf>
    <xf numFmtId="9" fontId="9" fillId="0" borderId="5" xfId="4" applyFont="1" applyFill="1" applyBorder="1" applyAlignment="1">
      <alignment horizontal="left" vertical="top" wrapText="1"/>
    </xf>
    <xf numFmtId="49" fontId="5" fillId="0" borderId="28" xfId="3" applyNumberFormat="1" applyFont="1" applyFill="1" applyBorder="1" applyAlignment="1">
      <alignment horizontal="justify" vertical="top" wrapText="1"/>
    </xf>
    <xf numFmtId="0" fontId="9" fillId="0" borderId="5" xfId="0" applyFont="1" applyBorder="1" applyAlignment="1">
      <alignment horizontal="justify" vertical="top" wrapText="1"/>
    </xf>
    <xf numFmtId="0" fontId="6" fillId="0" borderId="5" xfId="0" applyFont="1" applyBorder="1" applyAlignment="1">
      <alignment horizontal="center" vertical="center" wrapText="1"/>
    </xf>
    <xf numFmtId="9" fontId="9" fillId="0" borderId="5" xfId="4" applyFont="1" applyFill="1" applyBorder="1" applyAlignment="1">
      <alignment horizontal="justify" vertical="center" wrapText="1"/>
    </xf>
    <xf numFmtId="0" fontId="0" fillId="0" borderId="0" xfId="0" applyAlignment="1">
      <alignment horizontal="center"/>
    </xf>
    <xf numFmtId="0" fontId="0" fillId="0" borderId="1" xfId="0" applyBorder="1" applyAlignment="1">
      <alignment horizontal="center" vertical="center"/>
    </xf>
    <xf numFmtId="0" fontId="0" fillId="0" borderId="9" xfId="0" applyBorder="1" applyAlignment="1">
      <alignment horizontal="center" vertical="center"/>
    </xf>
    <xf numFmtId="0" fontId="6" fillId="0" borderId="5" xfId="0" applyFont="1" applyBorder="1" applyAlignment="1">
      <alignment horizontal="center" vertical="center" wrapText="1"/>
    </xf>
    <xf numFmtId="0" fontId="3" fillId="2" borderId="5" xfId="0" applyFont="1" applyFill="1" applyBorder="1" applyAlignment="1">
      <alignment horizontal="center" vertical="center"/>
    </xf>
    <xf numFmtId="2" fontId="3" fillId="2" borderId="5" xfId="0" applyNumberFormat="1"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justify" vertical="center"/>
    </xf>
    <xf numFmtId="0" fontId="5" fillId="0" borderId="1" xfId="0" applyFont="1" applyBorder="1" applyAlignment="1">
      <alignment horizontal="justify" vertical="center" wrapText="1"/>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2" fillId="0" borderId="1" xfId="0" applyFont="1" applyBorder="1" applyAlignment="1">
      <alignment horizontal="justify" vertical="center"/>
    </xf>
    <xf numFmtId="167" fontId="9" fillId="0" borderId="18" xfId="3" applyNumberFormat="1" applyFont="1" applyFill="1" applyBorder="1" applyAlignment="1">
      <alignment horizontal="center" vertical="center" wrapText="1"/>
    </xf>
    <xf numFmtId="167" fontId="9" fillId="0" borderId="19" xfId="3" applyNumberFormat="1" applyFont="1" applyFill="1" applyBorder="1" applyAlignment="1">
      <alignment horizontal="center" vertical="center" wrapText="1"/>
    </xf>
    <xf numFmtId="167" fontId="9" fillId="0" borderId="21" xfId="3" applyNumberFormat="1" applyFont="1" applyFill="1" applyBorder="1" applyAlignment="1">
      <alignment horizontal="center" vertical="center" wrapText="1"/>
    </xf>
    <xf numFmtId="37" fontId="9" fillId="0" borderId="11" xfId="3" applyNumberFormat="1" applyFont="1" applyFill="1" applyBorder="1" applyAlignment="1">
      <alignment horizontal="center" vertical="center" wrapText="1"/>
    </xf>
    <xf numFmtId="37" fontId="9" fillId="0" borderId="14" xfId="3" applyNumberFormat="1" applyFont="1" applyFill="1" applyBorder="1" applyAlignment="1">
      <alignment horizontal="center" vertical="center" wrapText="1"/>
    </xf>
    <xf numFmtId="37" fontId="9" fillId="0" borderId="15" xfId="3" applyNumberFormat="1" applyFont="1" applyFill="1" applyBorder="1" applyAlignment="1">
      <alignment horizontal="center" vertical="center" wrapText="1"/>
    </xf>
    <xf numFmtId="167" fontId="9" fillId="0" borderId="5" xfId="3" applyNumberFormat="1" applyFont="1" applyFill="1" applyBorder="1" applyAlignment="1">
      <alignment horizontal="center" vertical="center" wrapText="1"/>
    </xf>
    <xf numFmtId="166" fontId="9" fillId="0" borderId="11" xfId="3" applyNumberFormat="1" applyFont="1" applyFill="1" applyBorder="1" applyAlignment="1">
      <alignment horizontal="center" vertical="center" wrapText="1"/>
    </xf>
    <xf numFmtId="166" fontId="9" fillId="0" borderId="14" xfId="3" applyNumberFormat="1" applyFont="1" applyFill="1" applyBorder="1" applyAlignment="1">
      <alignment horizontal="center" vertical="center" wrapText="1"/>
    </xf>
    <xf numFmtId="166" fontId="9" fillId="0" borderId="15" xfId="3" applyNumberFormat="1" applyFont="1" applyFill="1" applyBorder="1" applyAlignment="1">
      <alignment horizontal="center" vertical="center" wrapText="1"/>
    </xf>
    <xf numFmtId="166" fontId="9" fillId="0" borderId="16" xfId="3" applyNumberFormat="1" applyFont="1" applyFill="1" applyBorder="1" applyAlignment="1">
      <alignment horizontal="center" vertical="center" wrapText="1"/>
    </xf>
    <xf numFmtId="166" fontId="9" fillId="0" borderId="17" xfId="3" applyNumberFormat="1" applyFont="1" applyFill="1" applyBorder="1" applyAlignment="1">
      <alignment horizontal="center" vertical="center" wrapText="1"/>
    </xf>
    <xf numFmtId="166" fontId="9" fillId="0" borderId="20" xfId="3" applyNumberFormat="1" applyFont="1" applyFill="1" applyBorder="1" applyAlignment="1">
      <alignment horizontal="center" vertical="center" wrapText="1"/>
    </xf>
    <xf numFmtId="166" fontId="9" fillId="0" borderId="18" xfId="3" applyNumberFormat="1" applyFont="1" applyFill="1" applyBorder="1" applyAlignment="1">
      <alignment horizontal="center" vertical="center" wrapText="1"/>
    </xf>
    <xf numFmtId="166" fontId="9" fillId="0" borderId="19" xfId="3" applyNumberFormat="1" applyFont="1" applyFill="1" applyBorder="1" applyAlignment="1">
      <alignment horizontal="center" vertical="center" wrapText="1"/>
    </xf>
    <xf numFmtId="166" fontId="9" fillId="0" borderId="21" xfId="3" applyNumberFormat="1" applyFont="1" applyFill="1" applyBorder="1" applyAlignment="1">
      <alignment horizontal="center" vertical="center" wrapText="1"/>
    </xf>
    <xf numFmtId="167" fontId="9" fillId="0" borderId="23" xfId="3" applyNumberFormat="1" applyFont="1" applyFill="1" applyBorder="1" applyAlignment="1">
      <alignment horizontal="center" vertical="center" wrapText="1"/>
    </xf>
    <xf numFmtId="167" fontId="9" fillId="0" borderId="24" xfId="3" applyNumberFormat="1" applyFont="1" applyFill="1" applyBorder="1" applyAlignment="1">
      <alignment horizontal="center" vertical="center" wrapText="1"/>
    </xf>
    <xf numFmtId="167" fontId="9" fillId="0" borderId="27" xfId="3" applyNumberFormat="1" applyFont="1" applyFill="1" applyBorder="1" applyAlignment="1">
      <alignment horizontal="center" vertical="center" wrapText="1"/>
    </xf>
    <xf numFmtId="168" fontId="9" fillId="0" borderId="38" xfId="3" applyNumberFormat="1" applyFont="1" applyFill="1" applyBorder="1" applyAlignment="1">
      <alignment horizontal="center" vertical="center" wrapText="1"/>
    </xf>
    <xf numFmtId="168" fontId="9" fillId="0" borderId="34" xfId="3" applyNumberFormat="1" applyFont="1" applyFill="1" applyBorder="1" applyAlignment="1">
      <alignment horizontal="center" vertical="center" wrapText="1"/>
    </xf>
    <xf numFmtId="168" fontId="9" fillId="0" borderId="35" xfId="3" applyNumberFormat="1" applyFont="1" applyFill="1" applyBorder="1" applyAlignment="1">
      <alignment horizontal="center" vertical="center" wrapText="1"/>
    </xf>
    <xf numFmtId="167" fontId="9" fillId="0" borderId="11" xfId="3" applyNumberFormat="1" applyFont="1" applyFill="1" applyBorder="1" applyAlignment="1">
      <alignment horizontal="center" vertical="center" wrapText="1"/>
    </xf>
    <xf numFmtId="167" fontId="9" fillId="0" borderId="14" xfId="3" applyNumberFormat="1" applyFont="1" applyFill="1" applyBorder="1" applyAlignment="1">
      <alignment horizontal="center" vertical="center" wrapText="1"/>
    </xf>
    <xf numFmtId="167" fontId="9" fillId="0" borderId="15" xfId="3" applyNumberFormat="1" applyFont="1" applyFill="1" applyBorder="1" applyAlignment="1">
      <alignment horizontal="center" vertical="center" wrapText="1"/>
    </xf>
    <xf numFmtId="167" fontId="9" fillId="0" borderId="36" xfId="3" applyNumberFormat="1" applyFont="1" applyFill="1" applyBorder="1" applyAlignment="1">
      <alignment horizontal="center" vertical="center" wrapText="1"/>
    </xf>
    <xf numFmtId="167" fontId="9" fillId="0" borderId="25" xfId="3" applyNumberFormat="1" applyFont="1" applyFill="1" applyBorder="1" applyAlignment="1">
      <alignment horizontal="center" vertical="center" wrapText="1"/>
    </xf>
    <xf numFmtId="166" fontId="9" fillId="0" borderId="5" xfId="3" applyNumberFormat="1" applyFont="1" applyFill="1" applyBorder="1" applyAlignment="1">
      <alignment horizontal="center" vertical="center" wrapText="1"/>
    </xf>
    <xf numFmtId="9" fontId="9" fillId="0" borderId="5" xfId="4" applyFont="1" applyFill="1" applyBorder="1" applyAlignment="1">
      <alignment horizontal="justify" vertical="top" wrapText="1"/>
    </xf>
    <xf numFmtId="9" fontId="9" fillId="0" borderId="5" xfId="4" applyFont="1" applyFill="1" applyBorder="1" applyAlignment="1">
      <alignment horizontal="center" vertical="center" wrapText="1"/>
    </xf>
    <xf numFmtId="167" fontId="9" fillId="0" borderId="31" xfId="3" applyNumberFormat="1" applyFont="1" applyFill="1" applyBorder="1" applyAlignment="1">
      <alignment horizontal="center" vertical="center" wrapText="1"/>
    </xf>
    <xf numFmtId="167" fontId="9" fillId="0" borderId="2" xfId="3" applyNumberFormat="1" applyFont="1" applyFill="1" applyBorder="1" applyAlignment="1">
      <alignment horizontal="center" vertical="center" wrapText="1"/>
    </xf>
    <xf numFmtId="167" fontId="9" fillId="0" borderId="7" xfId="3" applyNumberFormat="1" applyFont="1" applyFill="1" applyBorder="1" applyAlignment="1">
      <alignment horizontal="center" vertical="center" wrapText="1"/>
    </xf>
    <xf numFmtId="0" fontId="9" fillId="0" borderId="12" xfId="3" applyNumberFormat="1" applyFont="1" applyFill="1" applyBorder="1" applyAlignment="1">
      <alignment horizontal="left" vertical="center" wrapText="1"/>
    </xf>
    <xf numFmtId="0" fontId="9" fillId="0" borderId="13" xfId="3" applyNumberFormat="1" applyFont="1" applyFill="1" applyBorder="1" applyAlignment="1">
      <alignment horizontal="left" vertical="center" wrapText="1"/>
    </xf>
    <xf numFmtId="0" fontId="9" fillId="0" borderId="5" xfId="3" applyNumberFormat="1" applyFont="1" applyFill="1" applyBorder="1" applyAlignment="1">
      <alignment horizontal="left" vertical="center" wrapText="1"/>
    </xf>
    <xf numFmtId="166" fontId="9" fillId="0" borderId="12" xfId="3" applyNumberFormat="1" applyFont="1" applyFill="1" applyBorder="1" applyAlignment="1">
      <alignment horizontal="center" vertical="center" wrapText="1"/>
    </xf>
    <xf numFmtId="166" fontId="9" fillId="0" borderId="30" xfId="3" applyNumberFormat="1" applyFont="1" applyFill="1" applyBorder="1" applyAlignment="1">
      <alignment horizontal="center" vertical="center" wrapText="1"/>
    </xf>
    <xf numFmtId="166" fontId="9" fillId="0" borderId="13" xfId="3" applyNumberFormat="1" applyFont="1" applyFill="1" applyBorder="1" applyAlignment="1">
      <alignment horizontal="center" vertical="center" wrapText="1"/>
    </xf>
    <xf numFmtId="9" fontId="9" fillId="0" borderId="5" xfId="4" applyFont="1" applyFill="1" applyBorder="1" applyAlignment="1">
      <alignment horizontal="left" vertical="center" wrapText="1"/>
    </xf>
    <xf numFmtId="167" fontId="9" fillId="0" borderId="29" xfId="3" applyNumberFormat="1" applyFont="1" applyFill="1" applyBorder="1" applyAlignment="1">
      <alignment horizontal="center" vertical="center" wrapText="1"/>
    </xf>
    <xf numFmtId="167" fontId="9" fillId="0" borderId="13" xfId="3" applyNumberFormat="1" applyFont="1" applyFill="1" applyBorder="1" applyAlignment="1">
      <alignment horizontal="center" vertical="center" wrapText="1"/>
    </xf>
    <xf numFmtId="167" fontId="9" fillId="0" borderId="12" xfId="3" applyNumberFormat="1" applyFont="1" applyFill="1" applyBorder="1" applyAlignment="1">
      <alignment horizontal="center" vertical="center" wrapText="1"/>
    </xf>
    <xf numFmtId="164" fontId="9" fillId="0" borderId="11" xfId="3" applyNumberFormat="1" applyFont="1" applyFill="1" applyBorder="1" applyAlignment="1">
      <alignment horizontal="center" vertical="center" wrapText="1"/>
    </xf>
    <xf numFmtId="164" fontId="9" fillId="0" borderId="14" xfId="3"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7" fontId="9" fillId="0" borderId="26" xfId="3" applyNumberFormat="1" applyFont="1" applyFill="1" applyBorder="1" applyAlignment="1">
      <alignment horizontal="center" vertical="center" wrapText="1"/>
    </xf>
    <xf numFmtId="167" fontId="9" fillId="0" borderId="6" xfId="3" applyNumberFormat="1" applyFont="1" applyFill="1" applyBorder="1" applyAlignment="1">
      <alignment horizontal="center" vertical="center" wrapText="1"/>
    </xf>
    <xf numFmtId="167" fontId="9" fillId="0" borderId="8" xfId="3" applyNumberFormat="1" applyFont="1" applyFill="1" applyBorder="1" applyAlignment="1">
      <alignment horizontal="center" vertical="center" wrapText="1"/>
    </xf>
    <xf numFmtId="1" fontId="9" fillId="0" borderId="23" xfId="3" applyNumberFormat="1" applyFont="1" applyFill="1" applyBorder="1" applyAlignment="1">
      <alignment horizontal="center" vertical="center" wrapText="1"/>
    </xf>
    <xf numFmtId="1" fontId="9" fillId="0" borderId="24" xfId="3" applyNumberFormat="1" applyFont="1" applyFill="1" applyBorder="1" applyAlignment="1">
      <alignment horizontal="center" vertical="center" wrapText="1"/>
    </xf>
    <xf numFmtId="1" fontId="9" fillId="0" borderId="25" xfId="3"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5" xfId="5"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5" xfId="0" applyFont="1" applyBorder="1" applyAlignment="1">
      <alignment horizontal="center"/>
    </xf>
    <xf numFmtId="0" fontId="7" fillId="0" borderId="5"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9" fillId="0" borderId="12" xfId="3" applyNumberFormat="1" applyFont="1" applyFill="1" applyBorder="1" applyAlignment="1">
      <alignment horizontal="center" vertical="center" wrapText="1"/>
    </xf>
    <xf numFmtId="165" fontId="9" fillId="0" borderId="9" xfId="3" applyFont="1" applyFill="1" applyBorder="1" applyAlignment="1">
      <alignment horizontal="center" vertical="center" wrapText="1"/>
    </xf>
    <xf numFmtId="165" fontId="9" fillId="0" borderId="42" xfId="3" applyFont="1" applyFill="1" applyBorder="1" applyAlignment="1">
      <alignment horizontal="center" vertical="center" wrapText="1"/>
    </xf>
    <xf numFmtId="165" fontId="9" fillId="0" borderId="43" xfId="3" applyFont="1" applyFill="1" applyBorder="1" applyAlignment="1">
      <alignment horizontal="center" vertical="center" wrapText="1"/>
    </xf>
    <xf numFmtId="166" fontId="9" fillId="0" borderId="37" xfId="3" applyNumberFormat="1" applyFont="1" applyFill="1" applyBorder="1" applyAlignment="1">
      <alignment horizontal="center" vertical="center" wrapText="1"/>
    </xf>
    <xf numFmtId="166" fontId="9" fillId="0" borderId="22" xfId="3" applyNumberFormat="1" applyFont="1" applyFill="1" applyBorder="1" applyAlignment="1">
      <alignment horizontal="center" vertical="center" wrapText="1"/>
    </xf>
    <xf numFmtId="164" fontId="9" fillId="0" borderId="36" xfId="3" applyNumberFormat="1" applyFont="1" applyFill="1" applyBorder="1" applyAlignment="1">
      <alignment horizontal="center" vertical="center" wrapText="1"/>
    </xf>
    <xf numFmtId="164" fontId="9" fillId="0" borderId="24" xfId="3" applyNumberFormat="1" applyFont="1" applyFill="1" applyBorder="1" applyAlignment="1">
      <alignment horizontal="center" vertical="center" wrapText="1"/>
    </xf>
    <xf numFmtId="164" fontId="9" fillId="0" borderId="27" xfId="3" applyNumberFormat="1" applyFont="1" applyFill="1" applyBorder="1" applyAlignment="1">
      <alignment horizontal="center" vertical="center" wrapText="1"/>
    </xf>
    <xf numFmtId="166" fontId="9" fillId="0" borderId="29" xfId="3" applyNumberFormat="1" applyFont="1" applyFill="1" applyBorder="1" applyAlignment="1">
      <alignment horizontal="center" vertical="center" wrapText="1"/>
    </xf>
    <xf numFmtId="165" fontId="9" fillId="0" borderId="38" xfId="3" applyFont="1" applyFill="1" applyBorder="1" applyAlignment="1">
      <alignment horizontal="center" vertical="center" wrapText="1"/>
    </xf>
    <xf numFmtId="165" fontId="9" fillId="0" borderId="34" xfId="3" applyFont="1" applyFill="1" applyBorder="1" applyAlignment="1">
      <alignment horizontal="center" vertical="center" wrapText="1"/>
    </xf>
    <xf numFmtId="165" fontId="9" fillId="0" borderId="35" xfId="3" applyFont="1" applyFill="1" applyBorder="1" applyAlignment="1">
      <alignment horizontal="center" vertical="center" wrapText="1"/>
    </xf>
    <xf numFmtId="0" fontId="9" fillId="0" borderId="29" xfId="3" applyNumberFormat="1" applyFont="1" applyFill="1" applyBorder="1" applyAlignment="1">
      <alignment horizontal="left" vertical="center" wrapText="1"/>
    </xf>
    <xf numFmtId="9" fontId="9" fillId="0" borderId="12" xfId="4" applyFont="1" applyFill="1" applyBorder="1" applyAlignment="1">
      <alignment horizontal="left" vertical="center" wrapText="1"/>
    </xf>
    <xf numFmtId="9" fontId="9" fillId="0" borderId="13" xfId="4" applyFont="1" applyFill="1" applyBorder="1" applyAlignment="1">
      <alignment horizontal="left" vertical="center" wrapText="1"/>
    </xf>
    <xf numFmtId="0" fontId="9" fillId="0" borderId="30" xfId="3" applyNumberFormat="1" applyFont="1" applyFill="1" applyBorder="1" applyAlignment="1">
      <alignment horizontal="left" vertical="center" wrapText="1"/>
    </xf>
    <xf numFmtId="165" fontId="9" fillId="0" borderId="12" xfId="3" applyFont="1" applyFill="1" applyBorder="1" applyAlignment="1">
      <alignment horizontal="center" vertical="center" wrapText="1"/>
    </xf>
    <xf numFmtId="165" fontId="9" fillId="0" borderId="13" xfId="3" applyFont="1" applyFill="1" applyBorder="1" applyAlignment="1">
      <alignment horizontal="center" vertical="center" wrapText="1"/>
    </xf>
    <xf numFmtId="166" fontId="9" fillId="0" borderId="31" xfId="3" applyNumberFormat="1" applyFont="1" applyFill="1" applyBorder="1" applyAlignment="1">
      <alignment horizontal="center" vertical="center" wrapText="1"/>
    </xf>
    <xf numFmtId="166" fontId="9" fillId="0" borderId="2" xfId="3" applyNumberFormat="1" applyFont="1" applyFill="1" applyBorder="1" applyAlignment="1">
      <alignment horizontal="center" vertical="center" wrapText="1"/>
    </xf>
    <xf numFmtId="166" fontId="9" fillId="0" borderId="7" xfId="3" applyNumberFormat="1" applyFont="1" applyFill="1" applyBorder="1" applyAlignment="1">
      <alignment horizontal="center" vertical="center" wrapText="1"/>
    </xf>
    <xf numFmtId="9" fontId="9" fillId="0" borderId="12" xfId="4" applyFont="1" applyFill="1" applyBorder="1" applyAlignment="1">
      <alignment horizontal="justify" vertical="top" wrapText="1"/>
    </xf>
    <xf numFmtId="9" fontId="9" fillId="0" borderId="13" xfId="4" applyFont="1" applyFill="1" applyBorder="1" applyAlignment="1">
      <alignment horizontal="justify" vertical="top" wrapText="1"/>
    </xf>
    <xf numFmtId="49" fontId="9" fillId="0" borderId="12" xfId="3" applyNumberFormat="1" applyFont="1" applyFill="1" applyBorder="1" applyAlignment="1">
      <alignment horizontal="left" vertical="center" wrapText="1"/>
    </xf>
    <xf numFmtId="49" fontId="9" fillId="0" borderId="13" xfId="3" applyNumberFormat="1"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left" vertical="center" wrapText="1"/>
    </xf>
    <xf numFmtId="37" fontId="9" fillId="0" borderId="12" xfId="3" applyNumberFormat="1" applyFont="1" applyFill="1" applyBorder="1" applyAlignment="1">
      <alignment horizontal="center" vertical="center" wrapText="1"/>
    </xf>
    <xf numFmtId="37" fontId="9" fillId="0" borderId="13" xfId="3" applyNumberFormat="1" applyFont="1" applyFill="1" applyBorder="1" applyAlignment="1">
      <alignment horizontal="center" vertical="center" wrapText="1"/>
    </xf>
    <xf numFmtId="166" fontId="9" fillId="0" borderId="44" xfId="3" applyNumberFormat="1" applyFont="1" applyFill="1" applyBorder="1" applyAlignment="1">
      <alignment horizontal="center" vertical="center" wrapText="1"/>
    </xf>
    <xf numFmtId="166" fontId="9" fillId="0" borderId="0" xfId="3" applyNumberFormat="1" applyFont="1" applyFill="1" applyBorder="1" applyAlignment="1">
      <alignment horizontal="center" vertical="center" wrapText="1"/>
    </xf>
    <xf numFmtId="166" fontId="9" fillId="0" borderId="45" xfId="3" applyNumberFormat="1" applyFont="1" applyFill="1" applyBorder="1" applyAlignment="1">
      <alignment horizontal="center" vertical="center" wrapText="1"/>
    </xf>
    <xf numFmtId="166" fontId="9" fillId="0" borderId="26" xfId="3" applyNumberFormat="1" applyFont="1" applyFill="1" applyBorder="1" applyAlignment="1">
      <alignment horizontal="center" vertical="center" wrapText="1"/>
    </xf>
    <xf numFmtId="166" fontId="9" fillId="0" borderId="6" xfId="3" applyNumberFormat="1" applyFont="1" applyFill="1" applyBorder="1" applyAlignment="1">
      <alignment horizontal="center" vertical="center" wrapText="1"/>
    </xf>
    <xf numFmtId="166" fontId="9" fillId="0" borderId="8" xfId="3" applyNumberFormat="1" applyFont="1" applyFill="1" applyBorder="1" applyAlignment="1">
      <alignment horizontal="center" vertical="center" wrapText="1"/>
    </xf>
    <xf numFmtId="9" fontId="9" fillId="0" borderId="5" xfId="4" applyFont="1" applyFill="1" applyBorder="1" applyAlignment="1">
      <alignment horizontal="justify" vertical="center" wrapText="1"/>
    </xf>
    <xf numFmtId="166" fontId="9" fillId="0" borderId="46" xfId="3" applyNumberFormat="1" applyFont="1" applyFill="1" applyBorder="1" applyAlignment="1">
      <alignment horizontal="center" vertical="center" wrapText="1"/>
    </xf>
    <xf numFmtId="165" fontId="9" fillId="0" borderId="36" xfId="3" applyFont="1" applyFill="1" applyBorder="1" applyAlignment="1">
      <alignment horizontal="center" vertical="center" wrapText="1"/>
    </xf>
    <xf numFmtId="165" fontId="9" fillId="0" borderId="24" xfId="3" applyFont="1" applyFill="1" applyBorder="1" applyAlignment="1">
      <alignment horizontal="center" vertical="center" wrapText="1"/>
    </xf>
    <xf numFmtId="165" fontId="9" fillId="0" borderId="27" xfId="3" applyFont="1" applyFill="1" applyBorder="1" applyAlignment="1">
      <alignment horizontal="center" vertical="center" wrapText="1"/>
    </xf>
    <xf numFmtId="0" fontId="19" fillId="4" borderId="0" xfId="0" applyFont="1" applyFill="1" applyAlignment="1">
      <alignment horizontal="center" vertical="center" wrapText="1"/>
    </xf>
    <xf numFmtId="0" fontId="2" fillId="3" borderId="0" xfId="0" applyFont="1" applyFill="1" applyAlignment="1">
      <alignment horizontal="center"/>
    </xf>
    <xf numFmtId="0" fontId="6"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24" fillId="0" borderId="5" xfId="4" applyFont="1" applyFill="1" applyBorder="1" applyAlignment="1">
      <alignment horizontal="justify" vertical="center" wrapText="1"/>
    </xf>
    <xf numFmtId="0" fontId="6" fillId="0" borderId="12"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3" xfId="0" applyFont="1" applyFill="1" applyBorder="1" applyAlignment="1">
      <alignment horizontal="center" vertical="center" wrapText="1"/>
    </xf>
    <xf numFmtId="49" fontId="9" fillId="0" borderId="28" xfId="3" applyNumberFormat="1" applyFont="1" applyFill="1" applyBorder="1" applyAlignment="1">
      <alignment horizontal="left" vertical="center" wrapText="1"/>
    </xf>
    <xf numFmtId="49" fontId="9" fillId="0" borderId="33" xfId="3" applyNumberFormat="1" applyFont="1" applyFill="1" applyBorder="1" applyAlignment="1">
      <alignment horizontal="left" vertical="center" wrapText="1"/>
    </xf>
    <xf numFmtId="49" fontId="9" fillId="0" borderId="32" xfId="3" applyNumberFormat="1" applyFont="1" applyFill="1" applyBorder="1" applyAlignment="1">
      <alignment horizontal="left" vertical="center" wrapText="1"/>
    </xf>
  </cellXfs>
  <cellStyles count="6">
    <cellStyle name="Millares" xfId="3" builtinId="3"/>
    <cellStyle name="Millares [0]" xfId="5" builtinId="6"/>
    <cellStyle name="Millares 2" xfId="2" xr:uid="{00000000-0005-0000-0000-000002000000}"/>
    <cellStyle name="Normal" xfId="0" builtinId="0"/>
    <cellStyle name="Normal 2" xfId="1" xr:uid="{00000000-0005-0000-0000-000004000000}"/>
    <cellStyle name="Porcentaje" xfId="4" builtinId="5"/>
  </cellStyles>
  <dxfs count="67">
    <dxf>
      <font>
        <strike val="0"/>
        <outline val="0"/>
        <shadow val="0"/>
        <u val="none"/>
        <vertAlign val="baseline"/>
        <sz val="12"/>
        <color theme="1"/>
        <name val="Arial"/>
        <scheme val="none"/>
      </font>
      <numFmt numFmtId="13" formatCode="0%"/>
      <fill>
        <patternFill patternType="none">
          <fgColor indexed="64"/>
          <bgColor auto="1"/>
        </patternFill>
      </fill>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numFmt numFmtId="13" formatCode="0%"/>
      <fill>
        <patternFill patternType="none">
          <fgColor indexed="64"/>
          <bgColor auto="1"/>
        </patternFill>
      </fill>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numFmt numFmtId="13" formatCode="0%"/>
      <fill>
        <patternFill patternType="none">
          <fgColor indexed="64"/>
          <bgColor auto="1"/>
        </patternFill>
      </fill>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numFmt numFmtId="13" formatCode="0%"/>
      <fill>
        <patternFill patternType="none">
          <fgColor indexed="64"/>
          <bgColor auto="1"/>
        </patternFill>
      </fill>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rial"/>
        <scheme val="none"/>
      </font>
      <fill>
        <patternFill patternType="none">
          <fgColor indexed="64"/>
          <bgColor auto="1"/>
        </patternFill>
      </fill>
    </dxf>
    <dxf>
      <font>
        <strike val="0"/>
        <outline val="0"/>
        <shadow val="0"/>
        <u val="none"/>
        <vertAlign val="baseline"/>
        <sz val="12"/>
        <color theme="1"/>
        <name val="Arial"/>
        <scheme val="none"/>
      </font>
      <numFmt numFmtId="13" formatCode="0%"/>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FFFF"/>
      <color rgb="FFFF9F9F"/>
      <color rgb="FFFF6161"/>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DOCUMENTOS METODOLÓGICOS REALIZADOS - LINEAMIENTOS ORDENAMIENTO SOCIAL DE LA PROPIEDAD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Pt>
            <c:idx val="0"/>
            <c:invertIfNegative val="0"/>
            <c:bubble3D val="0"/>
            <c:spPr>
              <a:solidFill>
                <a:srgbClr val="FFC000"/>
              </a:solidFill>
              <a:ln>
                <a:noFill/>
              </a:ln>
              <a:effectLst/>
              <a:scene3d>
                <a:camera prst="orthographicFront"/>
                <a:lightRig rig="threePt" dir="t"/>
              </a:scene3d>
              <a:sp3d>
                <a:bevelT w="63500" h="63500"/>
              </a:sp3d>
            </c:spPr>
            <c:extLst>
              <c:ext xmlns:c16="http://schemas.microsoft.com/office/drawing/2014/chart" uri="{C3380CC4-5D6E-409C-BE32-E72D297353CC}">
                <c16:uniqueId val="{00000001-F8E3-4AAD-BAFB-48B3BAAE448A}"/>
              </c:ext>
            </c:extLst>
          </c:dPt>
          <c:dLbls>
            <c:delete val="1"/>
          </c:dLbls>
          <c:cat>
            <c:strRef>
              <c:f>'INDICADORES ESTRATÉGICOS'!$D$5:$D$9</c:f>
              <c:strCache>
                <c:ptCount val="5"/>
                <c:pt idx="0">
                  <c:v>2023</c:v>
                </c:pt>
                <c:pt idx="1">
                  <c:v>2024</c:v>
                </c:pt>
                <c:pt idx="2">
                  <c:v>2025</c:v>
                </c:pt>
                <c:pt idx="3">
                  <c:v>2026</c:v>
                </c:pt>
                <c:pt idx="4">
                  <c:v>2023 - 2026</c:v>
                </c:pt>
              </c:strCache>
            </c:strRef>
          </c:cat>
          <c:val>
            <c:numRef>
              <c:f>'INDICADORES ESTRATÉGICOS'!$E$5:$E$9</c:f>
              <c:numCache>
                <c:formatCode>General</c:formatCode>
                <c:ptCount val="5"/>
                <c:pt idx="0">
                  <c:v>9</c:v>
                </c:pt>
                <c:pt idx="1">
                  <c:v>8</c:v>
                </c:pt>
                <c:pt idx="2">
                  <c:v>4</c:v>
                </c:pt>
                <c:pt idx="3">
                  <c:v>8</c:v>
                </c:pt>
                <c:pt idx="4">
                  <c:v>29</c:v>
                </c:pt>
              </c:numCache>
            </c:numRef>
          </c:val>
          <c:extLst>
            <c:ext xmlns:c16="http://schemas.microsoft.com/office/drawing/2014/chart" uri="{C3380CC4-5D6E-409C-BE32-E72D297353CC}">
              <c16:uniqueId val="{00000002-F8E3-4AAD-BAFB-48B3BAAE448A}"/>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ESTRATÉGICOS'!$D$5:$D$9</c:f>
              <c:strCache>
                <c:ptCount val="5"/>
                <c:pt idx="0">
                  <c:v>2023</c:v>
                </c:pt>
                <c:pt idx="1">
                  <c:v>2024</c:v>
                </c:pt>
                <c:pt idx="2">
                  <c:v>2025</c:v>
                </c:pt>
                <c:pt idx="3">
                  <c:v>2026</c:v>
                </c:pt>
                <c:pt idx="4">
                  <c:v>2023 - 2026</c:v>
                </c:pt>
              </c:strCache>
            </c:strRef>
          </c:cat>
          <c:val>
            <c:numRef>
              <c:f>'INDICADORES ESTRATÉGICOS'!$F$5:$F$9</c:f>
              <c:numCache>
                <c:formatCode>General</c:formatCode>
                <c:ptCount val="5"/>
                <c:pt idx="0">
                  <c:v>9</c:v>
                </c:pt>
                <c:pt idx="1">
                  <c:v>8</c:v>
                </c:pt>
                <c:pt idx="4">
                  <c:v>17</c:v>
                </c:pt>
              </c:numCache>
            </c:numRef>
          </c:val>
          <c:extLst>
            <c:ext xmlns:c16="http://schemas.microsoft.com/office/drawing/2014/chart" uri="{C3380CC4-5D6E-409C-BE32-E72D297353CC}">
              <c16:uniqueId val="{00000003-F8E3-4AAD-BAFB-48B3BAAE448A}"/>
            </c:ext>
          </c:extLst>
        </c:ser>
        <c:dLbls>
          <c:showLegendKey val="0"/>
          <c:showVal val="1"/>
          <c:showCatName val="0"/>
          <c:showSerName val="0"/>
          <c:showPercent val="0"/>
          <c:showBubbleSize val="0"/>
        </c:dLbls>
        <c:gapWidth val="150"/>
        <c:axId val="-1447043216"/>
        <c:axId val="-144704265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1.5781995821844357E-2"/>
                  <c:y val="-0.181005124783476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E3-4AAD-BAFB-48B3BAAE448A}"/>
                </c:ext>
              </c:extLst>
            </c:dLbl>
            <c:dLbl>
              <c:idx val="1"/>
              <c:layout>
                <c:manualLayout>
                  <c:x val="-1.2274885639212254E-2"/>
                  <c:y val="-0.16759733776247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E3-4AAD-BAFB-48B3BAAE448A}"/>
                </c:ext>
              </c:extLst>
            </c:dLbl>
            <c:dLbl>
              <c:idx val="2"/>
              <c:delete val="1"/>
              <c:extLst>
                <c:ext xmlns:c15="http://schemas.microsoft.com/office/drawing/2012/chart" uri="{CE6537A1-D6FC-4f65-9D91-7224C49458BB}"/>
                <c:ext xmlns:c16="http://schemas.microsoft.com/office/drawing/2014/chart" uri="{C3380CC4-5D6E-409C-BE32-E72D297353CC}">
                  <c16:uniqueId val="{00000006-F8E3-4AAD-BAFB-48B3BAAE448A}"/>
                </c:ext>
              </c:extLst>
            </c:dLbl>
            <c:dLbl>
              <c:idx val="3"/>
              <c:delete val="1"/>
              <c:extLst>
                <c:ext xmlns:c15="http://schemas.microsoft.com/office/drawing/2012/chart" uri="{CE6537A1-D6FC-4f65-9D91-7224C49458BB}"/>
                <c:ext xmlns:c16="http://schemas.microsoft.com/office/drawing/2014/chart" uri="{C3380CC4-5D6E-409C-BE32-E72D297353CC}">
                  <c16:uniqueId val="{00000007-F8E3-4AAD-BAFB-48B3BAAE448A}"/>
                </c:ext>
              </c:extLst>
            </c:dLbl>
            <c:dLbl>
              <c:idx val="4"/>
              <c:layout>
                <c:manualLayout>
                  <c:x val="-1.0521330547896217E-2"/>
                  <c:y val="-0.368714143077451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E3-4AAD-BAFB-48B3BAAE448A}"/>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ESTRATÉGICOS'!$D$5:$D$9</c:f>
              <c:strCache>
                <c:ptCount val="5"/>
                <c:pt idx="0">
                  <c:v>2023</c:v>
                </c:pt>
                <c:pt idx="1">
                  <c:v>2024</c:v>
                </c:pt>
                <c:pt idx="2">
                  <c:v>2025</c:v>
                </c:pt>
                <c:pt idx="3">
                  <c:v>2026</c:v>
                </c:pt>
                <c:pt idx="4">
                  <c:v>2023 - 2026</c:v>
                </c:pt>
              </c:strCache>
            </c:strRef>
          </c:cat>
          <c:val>
            <c:numRef>
              <c:f>'INDICADORES ESTRATÉGICOS'!$G$5:$G$9</c:f>
              <c:numCache>
                <c:formatCode>0%</c:formatCode>
                <c:ptCount val="5"/>
                <c:pt idx="0">
                  <c:v>1</c:v>
                </c:pt>
                <c:pt idx="1">
                  <c:v>1</c:v>
                </c:pt>
                <c:pt idx="2">
                  <c:v>0</c:v>
                </c:pt>
                <c:pt idx="3">
                  <c:v>0</c:v>
                </c:pt>
                <c:pt idx="4" formatCode="0.0%">
                  <c:v>0.58620689655172409</c:v>
                </c:pt>
              </c:numCache>
            </c:numRef>
          </c:val>
          <c:smooth val="0"/>
          <c:extLst>
            <c:ext xmlns:c16="http://schemas.microsoft.com/office/drawing/2014/chart" uri="{C3380CC4-5D6E-409C-BE32-E72D297353CC}">
              <c16:uniqueId val="{00000009-F8E3-4AAD-BAFB-48B3BAAE448A}"/>
            </c:ext>
          </c:extLst>
        </c:ser>
        <c:dLbls>
          <c:showLegendKey val="0"/>
          <c:showVal val="1"/>
          <c:showCatName val="0"/>
          <c:showSerName val="0"/>
          <c:showPercent val="0"/>
          <c:showBubbleSize val="0"/>
        </c:dLbls>
        <c:marker val="1"/>
        <c:smooth val="0"/>
        <c:axId val="-1447015776"/>
        <c:axId val="-1447020256"/>
      </c:lineChart>
      <c:catAx>
        <c:axId val="-144704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47042656"/>
        <c:crosses val="autoZero"/>
        <c:auto val="1"/>
        <c:lblAlgn val="ctr"/>
        <c:lblOffset val="100"/>
        <c:noMultiLvlLbl val="0"/>
      </c:catAx>
      <c:valAx>
        <c:axId val="-1447042656"/>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47043216"/>
        <c:crosses val="autoZero"/>
        <c:crossBetween val="between"/>
        <c:majorUnit val="3"/>
      </c:valAx>
      <c:valAx>
        <c:axId val="-1447020256"/>
        <c:scaling>
          <c:orientation val="minMax"/>
        </c:scaling>
        <c:delete val="1"/>
        <c:axPos val="r"/>
        <c:numFmt formatCode="0%" sourceLinked="1"/>
        <c:majorTickMark val="out"/>
        <c:minorTickMark val="none"/>
        <c:tickLblPos val="nextTo"/>
        <c:crossAx val="-1447015776"/>
        <c:crosses val="max"/>
        <c:crossBetween val="between"/>
      </c:valAx>
      <c:catAx>
        <c:axId val="-1447015776"/>
        <c:scaling>
          <c:orientation val="minMax"/>
        </c:scaling>
        <c:delete val="1"/>
        <c:axPos val="b"/>
        <c:numFmt formatCode="General" sourceLinked="1"/>
        <c:majorTickMark val="out"/>
        <c:minorTickMark val="none"/>
        <c:tickLblPos val="nextTo"/>
        <c:crossAx val="-144702025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sz="105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DOCUMENTOS DE EVALUACIÓN ELABORADOS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333E-3"/>
                  <c:y val="-6.93449847468335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B3E-9926-910BF519A622}"/>
                </c:ext>
              </c:extLst>
            </c:dLbl>
            <c:dLbl>
              <c:idx val="1"/>
              <c:layout>
                <c:manualLayout>
                  <c:x val="-6.3397844308762319E-17"/>
                  <c:y val="-5.5475987797466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DE-4B3E-9926-910BF519A622}"/>
                </c:ext>
              </c:extLst>
            </c:dLbl>
            <c:dLbl>
              <c:idx val="2"/>
              <c:layout>
                <c:manualLayout>
                  <c:x val="0"/>
                  <c:y val="-5.5475987797466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DE-4B3E-9926-910BF519A622}"/>
                </c:ext>
              </c:extLst>
            </c:dLbl>
            <c:dLbl>
              <c:idx val="3"/>
              <c:layout>
                <c:manualLayout>
                  <c:x val="-1.2679568861752464E-16"/>
                  <c:y val="-6.587773550949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DE-4B3E-9926-910BF519A62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ESTRATÉGICOS'!$D$25:$D$28</c:f>
              <c:numCache>
                <c:formatCode>General</c:formatCode>
                <c:ptCount val="4"/>
                <c:pt idx="0">
                  <c:v>2023</c:v>
                </c:pt>
                <c:pt idx="1">
                  <c:v>2024</c:v>
                </c:pt>
                <c:pt idx="2">
                  <c:v>2025</c:v>
                </c:pt>
                <c:pt idx="3">
                  <c:v>2026</c:v>
                </c:pt>
              </c:numCache>
            </c:numRef>
          </c:cat>
          <c:val>
            <c:numRef>
              <c:f>'INDICADORES ESTRATÉGICOS'!$H$25:$H$28</c:f>
              <c:numCache>
                <c:formatCode>0.0%</c:formatCode>
                <c:ptCount val="4"/>
                <c:pt idx="0">
                  <c:v>0.30434782608695654</c:v>
                </c:pt>
                <c:pt idx="1">
                  <c:v>0.75</c:v>
                </c:pt>
                <c:pt idx="2">
                  <c:v>0.75</c:v>
                </c:pt>
                <c:pt idx="3">
                  <c:v>0.75</c:v>
                </c:pt>
              </c:numCache>
            </c:numRef>
          </c:val>
          <c:extLst>
            <c:ext xmlns:c16="http://schemas.microsoft.com/office/drawing/2014/chart" uri="{C3380CC4-5D6E-409C-BE32-E72D297353CC}">
              <c16:uniqueId val="{00000004-2CDE-4B3E-9926-910BF519A622}"/>
            </c:ext>
          </c:extLst>
        </c:ser>
        <c:dLbls>
          <c:showLegendKey val="0"/>
          <c:showVal val="1"/>
          <c:showCatName val="0"/>
          <c:showSerName val="0"/>
          <c:showPercent val="0"/>
          <c:showBubbleSize val="0"/>
        </c:dLbls>
        <c:gapWidth val="100"/>
        <c:shape val="box"/>
        <c:axId val="-1431405136"/>
        <c:axId val="-1293355936"/>
        <c:axId val="-1083556784"/>
      </c:bar3DChart>
      <c:catAx>
        <c:axId val="-14314051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355936"/>
        <c:crosses val="autoZero"/>
        <c:auto val="1"/>
        <c:lblAlgn val="ctr"/>
        <c:lblOffset val="100"/>
        <c:noMultiLvlLbl val="0"/>
      </c:catAx>
      <c:valAx>
        <c:axId val="-1293355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31405136"/>
        <c:crosses val="autoZero"/>
        <c:crossBetween val="between"/>
      </c:valAx>
      <c:serAx>
        <c:axId val="-1083556784"/>
        <c:scaling>
          <c:orientation val="minMax"/>
        </c:scaling>
        <c:delete val="1"/>
        <c:axPos val="b"/>
        <c:majorTickMark val="out"/>
        <c:minorTickMark val="none"/>
        <c:tickLblPos val="nextTo"/>
        <c:crossAx val="-129335593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DE LINEAMIENTOS TÉCNICOS - INSTRUMENTOS SECTORIALES Y TERRITORIALES PARA EL USO EFICIENTE DEL SUELO RURAL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ESTRATÉGICOS'!$D$30:$D$34</c:f>
              <c:strCache>
                <c:ptCount val="5"/>
                <c:pt idx="0">
                  <c:v>2023</c:v>
                </c:pt>
                <c:pt idx="1">
                  <c:v>2024</c:v>
                </c:pt>
                <c:pt idx="2">
                  <c:v>2025</c:v>
                </c:pt>
                <c:pt idx="3">
                  <c:v>2026</c:v>
                </c:pt>
                <c:pt idx="4">
                  <c:v>2023 - 2026</c:v>
                </c:pt>
              </c:strCache>
            </c:strRef>
          </c:cat>
          <c:val>
            <c:numRef>
              <c:f>'INDICADORES ESTRATÉGICOS'!$E$30:$E$34</c:f>
              <c:numCache>
                <c:formatCode>General</c:formatCode>
                <c:ptCount val="5"/>
                <c:pt idx="0">
                  <c:v>26</c:v>
                </c:pt>
                <c:pt idx="1">
                  <c:v>29</c:v>
                </c:pt>
                <c:pt idx="2">
                  <c:v>23</c:v>
                </c:pt>
                <c:pt idx="3">
                  <c:v>22</c:v>
                </c:pt>
                <c:pt idx="4">
                  <c:v>100</c:v>
                </c:pt>
              </c:numCache>
            </c:numRef>
          </c:val>
          <c:extLst>
            <c:ext xmlns:c16="http://schemas.microsoft.com/office/drawing/2014/chart" uri="{C3380CC4-5D6E-409C-BE32-E72D297353CC}">
              <c16:uniqueId val="{00000000-FD9D-4A12-A806-66AD43897CBF}"/>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ESTRATÉGICOS'!$D$30:$D$34</c:f>
              <c:strCache>
                <c:ptCount val="5"/>
                <c:pt idx="0">
                  <c:v>2023</c:v>
                </c:pt>
                <c:pt idx="1">
                  <c:v>2024</c:v>
                </c:pt>
                <c:pt idx="2">
                  <c:v>2025</c:v>
                </c:pt>
                <c:pt idx="3">
                  <c:v>2026</c:v>
                </c:pt>
                <c:pt idx="4">
                  <c:v>2023 - 2026</c:v>
                </c:pt>
              </c:strCache>
            </c:strRef>
          </c:cat>
          <c:val>
            <c:numRef>
              <c:f>'INDICADORES ESTRATÉGICOS'!$F$30:$F$34</c:f>
              <c:numCache>
                <c:formatCode>General</c:formatCode>
                <c:ptCount val="5"/>
                <c:pt idx="0">
                  <c:v>26</c:v>
                </c:pt>
                <c:pt idx="1">
                  <c:v>29</c:v>
                </c:pt>
                <c:pt idx="4">
                  <c:v>55</c:v>
                </c:pt>
              </c:numCache>
            </c:numRef>
          </c:val>
          <c:extLst>
            <c:ext xmlns:c16="http://schemas.microsoft.com/office/drawing/2014/chart" uri="{C3380CC4-5D6E-409C-BE32-E72D297353CC}">
              <c16:uniqueId val="{00000001-FD9D-4A12-A806-66AD43897CBF}"/>
            </c:ext>
          </c:extLst>
        </c:ser>
        <c:dLbls>
          <c:showLegendKey val="0"/>
          <c:showVal val="1"/>
          <c:showCatName val="0"/>
          <c:showSerName val="0"/>
          <c:showPercent val="0"/>
          <c:showBubbleSize val="0"/>
        </c:dLbls>
        <c:gapWidth val="150"/>
        <c:axId val="-1293355376"/>
        <c:axId val="-129335705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1.2248203998590869E-2"/>
                  <c:y val="-0.159757278136377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9D-4A12-A806-66AD43897CBF}"/>
                </c:ext>
              </c:extLst>
            </c:dLbl>
            <c:dLbl>
              <c:idx val="1"/>
              <c:layout>
                <c:manualLayout>
                  <c:x val="-1.0498460570220717E-2"/>
                  <c:y val="-0.173353642233090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9D-4A12-A806-66AD43897CBF}"/>
                </c:ext>
              </c:extLst>
            </c:dLbl>
            <c:dLbl>
              <c:idx val="4"/>
              <c:layout>
                <c:manualLayout>
                  <c:x val="-5.249230285110487E-3"/>
                  <c:y val="-0.329711829345289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9D-4A12-A806-66AD43897C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ESTRATÉGICOS'!$D$30:$D$34</c:f>
              <c:strCache>
                <c:ptCount val="5"/>
                <c:pt idx="0">
                  <c:v>2023</c:v>
                </c:pt>
                <c:pt idx="1">
                  <c:v>2024</c:v>
                </c:pt>
                <c:pt idx="2">
                  <c:v>2025</c:v>
                </c:pt>
                <c:pt idx="3">
                  <c:v>2026</c:v>
                </c:pt>
                <c:pt idx="4">
                  <c:v>2023 - 2026</c:v>
                </c:pt>
              </c:strCache>
            </c:strRef>
          </c:cat>
          <c:val>
            <c:numRef>
              <c:f>'INDICADORES ESTRATÉGICOS'!$G$30:$G$34</c:f>
              <c:numCache>
                <c:formatCode>0%</c:formatCode>
                <c:ptCount val="5"/>
                <c:pt idx="0">
                  <c:v>1</c:v>
                </c:pt>
                <c:pt idx="1">
                  <c:v>1</c:v>
                </c:pt>
                <c:pt idx="2">
                  <c:v>0</c:v>
                </c:pt>
                <c:pt idx="3">
                  <c:v>0</c:v>
                </c:pt>
                <c:pt idx="4">
                  <c:v>0.55000000000000004</c:v>
                </c:pt>
              </c:numCache>
            </c:numRef>
          </c:val>
          <c:smooth val="0"/>
          <c:extLst>
            <c:ext xmlns:c16="http://schemas.microsoft.com/office/drawing/2014/chart" uri="{C3380CC4-5D6E-409C-BE32-E72D297353CC}">
              <c16:uniqueId val="{00000005-FD9D-4A12-A806-66AD43897CBF}"/>
            </c:ext>
          </c:extLst>
        </c:ser>
        <c:dLbls>
          <c:showLegendKey val="0"/>
          <c:showVal val="1"/>
          <c:showCatName val="0"/>
          <c:showSerName val="0"/>
          <c:showPercent val="0"/>
          <c:showBubbleSize val="0"/>
        </c:dLbls>
        <c:marker val="1"/>
        <c:smooth val="0"/>
        <c:axId val="-1293354816"/>
        <c:axId val="-1293360976"/>
      </c:lineChart>
      <c:catAx>
        <c:axId val="-12933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293357056"/>
        <c:crosses val="autoZero"/>
        <c:auto val="1"/>
        <c:lblAlgn val="ctr"/>
        <c:lblOffset val="100"/>
        <c:noMultiLvlLbl val="0"/>
      </c:catAx>
      <c:valAx>
        <c:axId val="-12933570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55376"/>
        <c:crosses val="autoZero"/>
        <c:crossBetween val="between"/>
        <c:majorUnit val="20"/>
      </c:valAx>
      <c:valAx>
        <c:axId val="-1293360976"/>
        <c:scaling>
          <c:orientation val="minMax"/>
        </c:scaling>
        <c:delete val="1"/>
        <c:axPos val="r"/>
        <c:numFmt formatCode="0%" sourceLinked="1"/>
        <c:majorTickMark val="out"/>
        <c:minorTickMark val="none"/>
        <c:tickLblPos val="nextTo"/>
        <c:crossAx val="-1293354816"/>
        <c:crosses val="max"/>
        <c:crossBetween val="between"/>
      </c:valAx>
      <c:catAx>
        <c:axId val="-1293354816"/>
        <c:scaling>
          <c:orientation val="minMax"/>
        </c:scaling>
        <c:delete val="1"/>
        <c:axPos val="b"/>
        <c:numFmt formatCode="General" sourceLinked="1"/>
        <c:majorTickMark val="out"/>
        <c:minorTickMark val="none"/>
        <c:tickLblPos val="nextTo"/>
        <c:crossAx val="-129336097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DOCUMENTOS DE LINEAMIENTOS TÉCNICOS - INSTRUMENTOS SECTORIALES Y TERRITORIALES PARA EL USO EFICIENTE DEL SUELO RURAL</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65E-3"/>
                  <c:y val="-7.9746732458858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14-4317-B7F3-2FA179197243}"/>
                </c:ext>
              </c:extLst>
            </c:dLbl>
            <c:dLbl>
              <c:idx val="1"/>
              <c:layout>
                <c:manualLayout>
                  <c:x val="2.9393885554450504E-2"/>
                  <c:y val="-7.6279483221516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14-4317-B7F3-2FA179197243}"/>
                </c:ext>
              </c:extLst>
            </c:dLbl>
            <c:dLbl>
              <c:idx val="2"/>
              <c:layout>
                <c:manualLayout>
                  <c:x val="2.2477677188697445E-2"/>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14-4317-B7F3-2FA179197243}"/>
                </c:ext>
              </c:extLst>
            </c:dLbl>
            <c:dLbl>
              <c:idx val="3"/>
              <c:layout>
                <c:manualLayout>
                  <c:x val="1.5561468822944385E-2"/>
                  <c:y val="-5.5475987797466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14-4317-B7F3-2FA17919724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ESTRATÉGICOS'!$D$30:$D$33</c:f>
              <c:numCache>
                <c:formatCode>General</c:formatCode>
                <c:ptCount val="4"/>
                <c:pt idx="0">
                  <c:v>2023</c:v>
                </c:pt>
                <c:pt idx="1">
                  <c:v>2024</c:v>
                </c:pt>
                <c:pt idx="2">
                  <c:v>2025</c:v>
                </c:pt>
                <c:pt idx="3">
                  <c:v>2026</c:v>
                </c:pt>
              </c:numCache>
            </c:numRef>
          </c:cat>
          <c:val>
            <c:numRef>
              <c:f>'INDICADORES ESTRATÉGICOS'!$H$30:$H$33</c:f>
              <c:numCache>
                <c:formatCode>0.0%</c:formatCode>
                <c:ptCount val="4"/>
                <c:pt idx="0">
                  <c:v>0.26</c:v>
                </c:pt>
                <c:pt idx="1">
                  <c:v>0.55000000000000004</c:v>
                </c:pt>
                <c:pt idx="2">
                  <c:v>0.55000000000000004</c:v>
                </c:pt>
                <c:pt idx="3">
                  <c:v>0.55000000000000004</c:v>
                </c:pt>
              </c:numCache>
            </c:numRef>
          </c:val>
          <c:extLst>
            <c:ext xmlns:c16="http://schemas.microsoft.com/office/drawing/2014/chart" uri="{C3380CC4-5D6E-409C-BE32-E72D297353CC}">
              <c16:uniqueId val="{00000004-8414-4317-B7F3-2FA179197243}"/>
            </c:ext>
          </c:extLst>
        </c:ser>
        <c:dLbls>
          <c:showLegendKey val="0"/>
          <c:showVal val="1"/>
          <c:showCatName val="0"/>
          <c:showSerName val="0"/>
          <c:showPercent val="0"/>
          <c:showBubbleSize val="0"/>
        </c:dLbls>
        <c:gapWidth val="100"/>
        <c:shape val="box"/>
        <c:axId val="-1293354256"/>
        <c:axId val="-1293353696"/>
        <c:axId val="-1083562544"/>
      </c:bar3DChart>
      <c:catAx>
        <c:axId val="-12933542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353696"/>
        <c:crosses val="autoZero"/>
        <c:auto val="1"/>
        <c:lblAlgn val="ctr"/>
        <c:lblOffset val="100"/>
        <c:noMultiLvlLbl val="0"/>
      </c:catAx>
      <c:valAx>
        <c:axId val="-1293353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354256"/>
        <c:crosses val="autoZero"/>
        <c:crossBetween val="between"/>
      </c:valAx>
      <c:serAx>
        <c:axId val="-1083562544"/>
        <c:scaling>
          <c:orientation val="minMax"/>
        </c:scaling>
        <c:delete val="1"/>
        <c:axPos val="b"/>
        <c:majorTickMark val="out"/>
        <c:minorTickMark val="none"/>
        <c:tickLblPos val="nextTo"/>
        <c:crossAx val="-129335369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CARACTERIZACIÓN TERRITORIAL DE USUARIOS DE BIENES Y SERVICIOS DE LA UPRA/ACTORES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ESTRATÉGICOS'!$D$35:$D$39</c:f>
              <c:strCache>
                <c:ptCount val="5"/>
                <c:pt idx="0">
                  <c:v>2023</c:v>
                </c:pt>
                <c:pt idx="1">
                  <c:v>2024</c:v>
                </c:pt>
                <c:pt idx="2">
                  <c:v>2025</c:v>
                </c:pt>
                <c:pt idx="3">
                  <c:v>2026</c:v>
                </c:pt>
                <c:pt idx="4">
                  <c:v>2023 - 2026</c:v>
                </c:pt>
              </c:strCache>
            </c:strRef>
          </c:cat>
          <c:val>
            <c:numRef>
              <c:f>'INDICADORES ESTRATÉGICOS'!$E$35:$E$39</c:f>
              <c:numCache>
                <c:formatCode>#,##0</c:formatCode>
                <c:ptCount val="5"/>
                <c:pt idx="0" formatCode="General">
                  <c:v>8</c:v>
                </c:pt>
                <c:pt idx="1">
                  <c:v>8</c:v>
                </c:pt>
                <c:pt idx="2">
                  <c:v>8</c:v>
                </c:pt>
                <c:pt idx="3">
                  <c:v>8</c:v>
                </c:pt>
                <c:pt idx="4" formatCode="General">
                  <c:v>32</c:v>
                </c:pt>
              </c:numCache>
            </c:numRef>
          </c:val>
          <c:extLst>
            <c:ext xmlns:c16="http://schemas.microsoft.com/office/drawing/2014/chart" uri="{C3380CC4-5D6E-409C-BE32-E72D297353CC}">
              <c16:uniqueId val="{00000000-8C30-4790-BF31-8659DF9C6967}"/>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ESTRATÉGICOS'!$D$35:$D$39</c:f>
              <c:strCache>
                <c:ptCount val="5"/>
                <c:pt idx="0">
                  <c:v>2023</c:v>
                </c:pt>
                <c:pt idx="1">
                  <c:v>2024</c:v>
                </c:pt>
                <c:pt idx="2">
                  <c:v>2025</c:v>
                </c:pt>
                <c:pt idx="3">
                  <c:v>2026</c:v>
                </c:pt>
                <c:pt idx="4">
                  <c:v>2023 - 2026</c:v>
                </c:pt>
              </c:strCache>
            </c:strRef>
          </c:cat>
          <c:val>
            <c:numRef>
              <c:f>'INDICADORES ESTRATÉGICOS'!$F$35:$F$39</c:f>
              <c:numCache>
                <c:formatCode>#,##0</c:formatCode>
                <c:ptCount val="5"/>
                <c:pt idx="0" formatCode="General">
                  <c:v>13</c:v>
                </c:pt>
                <c:pt idx="1">
                  <c:v>38</c:v>
                </c:pt>
                <c:pt idx="4" formatCode="General">
                  <c:v>51</c:v>
                </c:pt>
              </c:numCache>
            </c:numRef>
          </c:val>
          <c:extLst>
            <c:ext xmlns:c16="http://schemas.microsoft.com/office/drawing/2014/chart" uri="{C3380CC4-5D6E-409C-BE32-E72D297353CC}">
              <c16:uniqueId val="{00000001-8C30-4790-BF31-8659DF9C6967}"/>
            </c:ext>
          </c:extLst>
        </c:ser>
        <c:dLbls>
          <c:showLegendKey val="0"/>
          <c:showVal val="1"/>
          <c:showCatName val="0"/>
          <c:showSerName val="0"/>
          <c:showPercent val="0"/>
          <c:showBubbleSize val="0"/>
        </c:dLbls>
        <c:gapWidth val="150"/>
        <c:axId val="-1293358736"/>
        <c:axId val="-129336041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5.2372235457323023E-3"/>
                  <c:y val="-0.106961431397703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30-4790-BF31-8659DF9C6967}"/>
                </c:ext>
              </c:extLst>
            </c:dLbl>
            <c:dLbl>
              <c:idx val="1"/>
              <c:layout>
                <c:manualLayout>
                  <c:x val="-1.0474447091464669E-2"/>
                  <c:y val="-0.231174706569230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30-4790-BF31-8659DF9C6967}"/>
                </c:ext>
              </c:extLst>
            </c:dLbl>
            <c:dLbl>
              <c:idx val="2"/>
              <c:delete val="1"/>
              <c:extLst>
                <c:ext xmlns:c15="http://schemas.microsoft.com/office/drawing/2012/chart" uri="{CE6537A1-D6FC-4f65-9D91-7224C49458BB}"/>
                <c:ext xmlns:c16="http://schemas.microsoft.com/office/drawing/2014/chart" uri="{C3380CC4-5D6E-409C-BE32-E72D297353CC}">
                  <c16:uniqueId val="{00000004-8C30-4790-BF31-8659DF9C6967}"/>
                </c:ext>
              </c:extLst>
            </c:dLbl>
            <c:dLbl>
              <c:idx val="3"/>
              <c:delete val="1"/>
              <c:extLst>
                <c:ext xmlns:c15="http://schemas.microsoft.com/office/drawing/2012/chart" uri="{CE6537A1-D6FC-4f65-9D91-7224C49458BB}"/>
                <c:ext xmlns:c16="http://schemas.microsoft.com/office/drawing/2014/chart" uri="{C3380CC4-5D6E-409C-BE32-E72D297353CC}">
                  <c16:uniqueId val="{00000005-8C30-4790-BF31-8659DF9C6967}"/>
                </c:ext>
              </c:extLst>
            </c:dLbl>
            <c:dLbl>
              <c:idx val="4"/>
              <c:layout>
                <c:manualLayout>
                  <c:x val="-6.9829647276430694E-3"/>
                  <c:y val="-0.327785031702640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30-4790-BF31-8659DF9C69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ESTRATÉGICOS'!$D$35:$D$39</c:f>
              <c:strCache>
                <c:ptCount val="5"/>
                <c:pt idx="0">
                  <c:v>2023</c:v>
                </c:pt>
                <c:pt idx="1">
                  <c:v>2024</c:v>
                </c:pt>
                <c:pt idx="2">
                  <c:v>2025</c:v>
                </c:pt>
                <c:pt idx="3">
                  <c:v>2026</c:v>
                </c:pt>
                <c:pt idx="4">
                  <c:v>2023 - 2026</c:v>
                </c:pt>
              </c:strCache>
            </c:strRef>
          </c:cat>
          <c:val>
            <c:numRef>
              <c:f>'INDICADORES ESTRATÉGICOS'!$G$35:$G$39</c:f>
              <c:numCache>
                <c:formatCode>0%</c:formatCode>
                <c:ptCount val="5"/>
                <c:pt idx="0">
                  <c:v>1.625</c:v>
                </c:pt>
                <c:pt idx="1">
                  <c:v>4.75</c:v>
                </c:pt>
                <c:pt idx="2">
                  <c:v>0</c:v>
                </c:pt>
                <c:pt idx="3">
                  <c:v>0</c:v>
                </c:pt>
                <c:pt idx="4">
                  <c:v>1.59375</c:v>
                </c:pt>
              </c:numCache>
            </c:numRef>
          </c:val>
          <c:smooth val="0"/>
          <c:extLst>
            <c:ext xmlns:c16="http://schemas.microsoft.com/office/drawing/2014/chart" uri="{C3380CC4-5D6E-409C-BE32-E72D297353CC}">
              <c16:uniqueId val="{00000007-8C30-4790-BF31-8659DF9C6967}"/>
            </c:ext>
          </c:extLst>
        </c:ser>
        <c:dLbls>
          <c:showLegendKey val="0"/>
          <c:showVal val="1"/>
          <c:showCatName val="0"/>
          <c:showSerName val="0"/>
          <c:showPercent val="0"/>
          <c:showBubbleSize val="0"/>
        </c:dLbls>
        <c:marker val="1"/>
        <c:smooth val="0"/>
        <c:axId val="-1293359296"/>
        <c:axId val="-1293359856"/>
      </c:lineChart>
      <c:catAx>
        <c:axId val="-12933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293360416"/>
        <c:crosses val="autoZero"/>
        <c:auto val="1"/>
        <c:lblAlgn val="ctr"/>
        <c:lblOffset val="100"/>
        <c:noMultiLvlLbl val="0"/>
      </c:catAx>
      <c:valAx>
        <c:axId val="-129336041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58736"/>
        <c:crosses val="autoZero"/>
        <c:crossBetween val="between"/>
        <c:majorUnit val="8"/>
      </c:valAx>
      <c:valAx>
        <c:axId val="-1293359856"/>
        <c:scaling>
          <c:orientation val="minMax"/>
        </c:scaling>
        <c:delete val="1"/>
        <c:axPos val="r"/>
        <c:numFmt formatCode="0%" sourceLinked="1"/>
        <c:majorTickMark val="out"/>
        <c:minorTickMark val="none"/>
        <c:tickLblPos val="nextTo"/>
        <c:crossAx val="-1293359296"/>
        <c:crosses val="max"/>
        <c:crossBetween val="between"/>
      </c:valAx>
      <c:catAx>
        <c:axId val="-1293359296"/>
        <c:scaling>
          <c:orientation val="minMax"/>
        </c:scaling>
        <c:delete val="1"/>
        <c:axPos val="b"/>
        <c:numFmt formatCode="General" sourceLinked="1"/>
        <c:majorTickMark val="out"/>
        <c:minorTickMark val="none"/>
        <c:tickLblPos val="nextTo"/>
        <c:crossAx val="-129335985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CARACTERIZACIÓN TERRITORIAL DE USUARIOS DE BIENES Y SERVICIOS DE LA UPRA/ACTORES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4.5074240085441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8D-495E-8403-F07CB9637440}"/>
                </c:ext>
              </c:extLst>
            </c:dLbl>
            <c:dLbl>
              <c:idx val="1"/>
              <c:layout>
                <c:manualLayout>
                  <c:x val="-6.3397844308762319E-17"/>
                  <c:y val="-5.5475987797466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8D-495E-8403-F07CB9637440}"/>
                </c:ext>
              </c:extLst>
            </c:dLbl>
            <c:dLbl>
              <c:idx val="2"/>
              <c:layout>
                <c:manualLayout>
                  <c:x val="1.037431254862959E-2"/>
                  <c:y val="-5.5475987797466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8D-495E-8403-F07CB9637440}"/>
                </c:ext>
              </c:extLst>
            </c:dLbl>
            <c:dLbl>
              <c:idx val="3"/>
              <c:layout>
                <c:manualLayout>
                  <c:x val="1.729052091438265E-3"/>
                  <c:y val="-5.89432370348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8D-495E-8403-F07CB963744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ESTRATÉGICOS'!$D$35:$D$38</c:f>
              <c:numCache>
                <c:formatCode>General</c:formatCode>
                <c:ptCount val="4"/>
                <c:pt idx="0">
                  <c:v>2023</c:v>
                </c:pt>
                <c:pt idx="1">
                  <c:v>2024</c:v>
                </c:pt>
                <c:pt idx="2">
                  <c:v>2025</c:v>
                </c:pt>
                <c:pt idx="3">
                  <c:v>2026</c:v>
                </c:pt>
              </c:numCache>
            </c:numRef>
          </c:cat>
          <c:val>
            <c:numRef>
              <c:f>'INDICADORES ESTRATÉGICOS'!$H$35:$H$38</c:f>
              <c:numCache>
                <c:formatCode>0%</c:formatCode>
                <c:ptCount val="4"/>
                <c:pt idx="0">
                  <c:v>0.40625</c:v>
                </c:pt>
                <c:pt idx="1">
                  <c:v>1.59375</c:v>
                </c:pt>
                <c:pt idx="2">
                  <c:v>1.59375</c:v>
                </c:pt>
                <c:pt idx="3">
                  <c:v>1.59375</c:v>
                </c:pt>
              </c:numCache>
            </c:numRef>
          </c:val>
          <c:extLst>
            <c:ext xmlns:c16="http://schemas.microsoft.com/office/drawing/2014/chart" uri="{C3380CC4-5D6E-409C-BE32-E72D297353CC}">
              <c16:uniqueId val="{00000004-D68D-495E-8403-F07CB9637440}"/>
            </c:ext>
          </c:extLst>
        </c:ser>
        <c:dLbls>
          <c:showLegendKey val="0"/>
          <c:showVal val="1"/>
          <c:showCatName val="0"/>
          <c:showSerName val="0"/>
          <c:showPercent val="0"/>
          <c:showBubbleSize val="0"/>
        </c:dLbls>
        <c:gapWidth val="100"/>
        <c:shape val="box"/>
        <c:axId val="-1293358176"/>
        <c:axId val="-1293357616"/>
        <c:axId val="-1083561904"/>
      </c:bar3DChart>
      <c:catAx>
        <c:axId val="-12933581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357616"/>
        <c:crosses val="autoZero"/>
        <c:auto val="1"/>
        <c:lblAlgn val="ctr"/>
        <c:lblOffset val="100"/>
        <c:noMultiLvlLbl val="0"/>
      </c:catAx>
      <c:valAx>
        <c:axId val="-1293357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358176"/>
        <c:crosses val="autoZero"/>
        <c:crossBetween val="between"/>
      </c:valAx>
      <c:serAx>
        <c:axId val="-1083561904"/>
        <c:scaling>
          <c:orientation val="minMax"/>
        </c:scaling>
        <c:delete val="1"/>
        <c:axPos val="b"/>
        <c:majorTickMark val="out"/>
        <c:minorTickMark val="none"/>
        <c:tickLblPos val="nextTo"/>
        <c:crossAx val="-129335761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IMPLEMENTACIÓN DE LA ESTRATEGIA RED SNUIRA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ESTRATÉGICOS'!$D$40:$D$44</c:f>
              <c:strCache>
                <c:ptCount val="5"/>
                <c:pt idx="0">
                  <c:v>2023</c:v>
                </c:pt>
                <c:pt idx="1">
                  <c:v>2024</c:v>
                </c:pt>
                <c:pt idx="2">
                  <c:v>2025</c:v>
                </c:pt>
                <c:pt idx="3">
                  <c:v>2026</c:v>
                </c:pt>
                <c:pt idx="4">
                  <c:v>2023 - 2026</c:v>
                </c:pt>
              </c:strCache>
            </c:strRef>
          </c:cat>
          <c:val>
            <c:numRef>
              <c:f>'INDICADORES ESTRATÉGICOS'!$E$40:$E$44</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048E-4F66-A5FA-E4E99CB36496}"/>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ESTRATÉGICOS'!$D$40:$D$44</c:f>
              <c:strCache>
                <c:ptCount val="5"/>
                <c:pt idx="0">
                  <c:v>2023</c:v>
                </c:pt>
                <c:pt idx="1">
                  <c:v>2024</c:v>
                </c:pt>
                <c:pt idx="2">
                  <c:v>2025</c:v>
                </c:pt>
                <c:pt idx="3">
                  <c:v>2026</c:v>
                </c:pt>
                <c:pt idx="4">
                  <c:v>2023 - 2026</c:v>
                </c:pt>
              </c:strCache>
            </c:strRef>
          </c:cat>
          <c:val>
            <c:numRef>
              <c:f>'INDICADORES ESTRATÉGICOS'!$F$40:$F$44</c:f>
              <c:numCache>
                <c:formatCode>0%</c:formatCode>
                <c:ptCount val="5"/>
                <c:pt idx="0">
                  <c:v>1</c:v>
                </c:pt>
                <c:pt idx="1">
                  <c:v>1</c:v>
                </c:pt>
                <c:pt idx="4">
                  <c:v>1</c:v>
                </c:pt>
              </c:numCache>
            </c:numRef>
          </c:val>
          <c:extLst>
            <c:ext xmlns:c16="http://schemas.microsoft.com/office/drawing/2014/chart" uri="{C3380CC4-5D6E-409C-BE32-E72D297353CC}">
              <c16:uniqueId val="{00000001-048E-4F66-A5FA-E4E99CB36496}"/>
            </c:ext>
          </c:extLst>
        </c:ser>
        <c:dLbls>
          <c:showLegendKey val="0"/>
          <c:showVal val="1"/>
          <c:showCatName val="0"/>
          <c:showSerName val="0"/>
          <c:showPercent val="0"/>
          <c:showBubbleSize val="0"/>
        </c:dLbls>
        <c:gapWidth val="150"/>
        <c:axId val="-1293356496"/>
        <c:axId val="-1454280944"/>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3.4914823638215347E-3"/>
                  <c:y val="-2.6758474219158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8E-4F66-A5FA-E4E99CB36496}"/>
                </c:ext>
              </c:extLst>
            </c:dLbl>
            <c:dLbl>
              <c:idx val="1"/>
              <c:layout>
                <c:manualLayout>
                  <c:x val="-5.2372235457323023E-3"/>
                  <c:y val="-2.3413664941763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8E-4F66-A5FA-E4E99CB36496}"/>
                </c:ext>
              </c:extLst>
            </c:dLbl>
            <c:dLbl>
              <c:idx val="2"/>
              <c:delete val="1"/>
              <c:extLst>
                <c:ext xmlns:c15="http://schemas.microsoft.com/office/drawing/2012/chart" uri="{CE6537A1-D6FC-4f65-9D91-7224C49458BB}"/>
                <c:ext xmlns:c16="http://schemas.microsoft.com/office/drawing/2014/chart" uri="{C3380CC4-5D6E-409C-BE32-E72D297353CC}">
                  <c16:uniqueId val="{00000004-048E-4F66-A5FA-E4E99CB36496}"/>
                </c:ext>
              </c:extLst>
            </c:dLbl>
            <c:dLbl>
              <c:idx val="3"/>
              <c:delete val="1"/>
              <c:extLst>
                <c:ext xmlns:c15="http://schemas.microsoft.com/office/drawing/2012/chart" uri="{CE6537A1-D6FC-4f65-9D91-7224C49458BB}"/>
                <c:ext xmlns:c16="http://schemas.microsoft.com/office/drawing/2014/chart" uri="{C3380CC4-5D6E-409C-BE32-E72D297353CC}">
                  <c16:uniqueId val="{00000005-048E-4F66-A5FA-E4E99CB36496}"/>
                </c:ext>
              </c:extLst>
            </c:dLbl>
            <c:dLbl>
              <c:idx val="4"/>
              <c:layout>
                <c:manualLayout>
                  <c:x val="-6.9829647276430694E-3"/>
                  <c:y val="-2.3413664941763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8E-4F66-A5FA-E4E99CB364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ESTRATÉGICOS'!$D$40:$D$44</c:f>
              <c:strCache>
                <c:ptCount val="5"/>
                <c:pt idx="0">
                  <c:v>2023</c:v>
                </c:pt>
                <c:pt idx="1">
                  <c:v>2024</c:v>
                </c:pt>
                <c:pt idx="2">
                  <c:v>2025</c:v>
                </c:pt>
                <c:pt idx="3">
                  <c:v>2026</c:v>
                </c:pt>
                <c:pt idx="4">
                  <c:v>2023 - 2026</c:v>
                </c:pt>
              </c:strCache>
            </c:strRef>
          </c:cat>
          <c:val>
            <c:numRef>
              <c:f>'INDICADORES ESTRATÉGICOS'!$G$40:$G$44</c:f>
              <c:numCache>
                <c:formatCode>0%</c:formatCode>
                <c:ptCount val="5"/>
                <c:pt idx="0">
                  <c:v>1</c:v>
                </c:pt>
                <c:pt idx="1">
                  <c:v>1</c:v>
                </c:pt>
                <c:pt idx="2">
                  <c:v>0</c:v>
                </c:pt>
                <c:pt idx="3">
                  <c:v>0</c:v>
                </c:pt>
                <c:pt idx="4">
                  <c:v>1</c:v>
                </c:pt>
              </c:numCache>
            </c:numRef>
          </c:val>
          <c:smooth val="0"/>
          <c:extLst>
            <c:ext xmlns:c16="http://schemas.microsoft.com/office/drawing/2014/chart" uri="{C3380CC4-5D6E-409C-BE32-E72D297353CC}">
              <c16:uniqueId val="{00000007-048E-4F66-A5FA-E4E99CB36496}"/>
            </c:ext>
          </c:extLst>
        </c:ser>
        <c:dLbls>
          <c:showLegendKey val="0"/>
          <c:showVal val="1"/>
          <c:showCatName val="0"/>
          <c:showSerName val="0"/>
          <c:showPercent val="0"/>
          <c:showBubbleSize val="0"/>
        </c:dLbls>
        <c:marker val="1"/>
        <c:smooth val="0"/>
        <c:axId val="-1454284304"/>
        <c:axId val="-1454279824"/>
      </c:lineChart>
      <c:catAx>
        <c:axId val="-129335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80944"/>
        <c:crosses val="autoZero"/>
        <c:auto val="1"/>
        <c:lblAlgn val="ctr"/>
        <c:lblOffset val="100"/>
        <c:noMultiLvlLbl val="0"/>
      </c:catAx>
      <c:valAx>
        <c:axId val="-14542809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56496"/>
        <c:crosses val="autoZero"/>
        <c:crossBetween val="between"/>
        <c:majorUnit val="0.1"/>
      </c:valAx>
      <c:valAx>
        <c:axId val="-1454279824"/>
        <c:scaling>
          <c:orientation val="minMax"/>
        </c:scaling>
        <c:delete val="1"/>
        <c:axPos val="r"/>
        <c:numFmt formatCode="0%" sourceLinked="1"/>
        <c:majorTickMark val="out"/>
        <c:minorTickMark val="none"/>
        <c:tickLblPos val="nextTo"/>
        <c:crossAx val="-1454284304"/>
        <c:crosses val="max"/>
        <c:crossBetween val="between"/>
      </c:valAx>
      <c:catAx>
        <c:axId val="-1454284304"/>
        <c:scaling>
          <c:orientation val="minMax"/>
        </c:scaling>
        <c:delete val="1"/>
        <c:axPos val="b"/>
        <c:numFmt formatCode="General" sourceLinked="1"/>
        <c:majorTickMark val="out"/>
        <c:minorTickMark val="none"/>
        <c:tickLblPos val="nextTo"/>
        <c:crossAx val="-14542798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IMPLEMENTACIÓN DE LA ESTRATEGIA RED SNUIRA</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6.9162083657530286E-3"/>
                  <c:y val="-7.9746732458858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AD-4226-81C9-F646F68C20F0}"/>
                </c:ext>
              </c:extLst>
            </c:dLbl>
            <c:dLbl>
              <c:idx val="1"/>
              <c:layout>
                <c:manualLayout>
                  <c:x val="0"/>
                  <c:y val="-0.107484726357591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AD-4226-81C9-F646F68C20F0}"/>
                </c:ext>
              </c:extLst>
            </c:dLbl>
            <c:dLbl>
              <c:idx val="2"/>
              <c:layout>
                <c:manualLayout>
                  <c:x val="3.4581041828765299E-3"/>
                  <c:y val="-7.9746732458858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AD-4226-81C9-F646F68C20F0}"/>
                </c:ext>
              </c:extLst>
            </c:dLbl>
            <c:dLbl>
              <c:idx val="3"/>
              <c:layout>
                <c:manualLayout>
                  <c:x val="1.7290520914381381E-3"/>
                  <c:y val="-6.93449847468335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AD-4226-81C9-F646F68C20F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ESTRATÉGICOS'!$D$40:$D$43</c:f>
              <c:numCache>
                <c:formatCode>General</c:formatCode>
                <c:ptCount val="4"/>
                <c:pt idx="0">
                  <c:v>2023</c:v>
                </c:pt>
                <c:pt idx="1">
                  <c:v>2024</c:v>
                </c:pt>
                <c:pt idx="2">
                  <c:v>2025</c:v>
                </c:pt>
                <c:pt idx="3">
                  <c:v>2026</c:v>
                </c:pt>
              </c:numCache>
            </c:numRef>
          </c:cat>
          <c:val>
            <c:numRef>
              <c:f>'INDICADORES ESTRATÉGICOS'!$H$40:$H$43</c:f>
              <c:numCache>
                <c:formatCode>0%</c:formatCode>
                <c:ptCount val="4"/>
                <c:pt idx="0">
                  <c:v>1</c:v>
                </c:pt>
                <c:pt idx="1">
                  <c:v>2</c:v>
                </c:pt>
                <c:pt idx="2">
                  <c:v>2</c:v>
                </c:pt>
                <c:pt idx="3">
                  <c:v>2</c:v>
                </c:pt>
              </c:numCache>
            </c:numRef>
          </c:val>
          <c:extLst>
            <c:ext xmlns:c16="http://schemas.microsoft.com/office/drawing/2014/chart" uri="{C3380CC4-5D6E-409C-BE32-E72D297353CC}">
              <c16:uniqueId val="{00000004-59AD-4226-81C9-F646F68C20F0}"/>
            </c:ext>
          </c:extLst>
        </c:ser>
        <c:dLbls>
          <c:showLegendKey val="0"/>
          <c:showVal val="1"/>
          <c:showCatName val="0"/>
          <c:showSerName val="0"/>
          <c:showPercent val="0"/>
          <c:showBubbleSize val="0"/>
        </c:dLbls>
        <c:gapWidth val="100"/>
        <c:shape val="box"/>
        <c:axId val="-1454283184"/>
        <c:axId val="-1454282624"/>
        <c:axId val="-1083558064"/>
      </c:bar3DChart>
      <c:catAx>
        <c:axId val="-145428318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54282624"/>
        <c:crosses val="autoZero"/>
        <c:auto val="1"/>
        <c:lblAlgn val="ctr"/>
        <c:lblOffset val="100"/>
        <c:noMultiLvlLbl val="0"/>
      </c:catAx>
      <c:valAx>
        <c:axId val="-145428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54283184"/>
        <c:crosses val="autoZero"/>
        <c:crossBetween val="between"/>
      </c:valAx>
      <c:serAx>
        <c:axId val="-1083558064"/>
        <c:scaling>
          <c:orientation val="minMax"/>
        </c:scaling>
        <c:delete val="1"/>
        <c:axPos val="b"/>
        <c:majorTickMark val="out"/>
        <c:minorTickMark val="none"/>
        <c:tickLblPos val="nextTo"/>
        <c:crossAx val="-145428262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SERVICIO DE INFORMACIÓN PARA LA PLANIFICACIÓN AGROPECUARIA SIPRA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ESTRATÉGICOS'!$D$45:$D$49</c:f>
              <c:strCache>
                <c:ptCount val="5"/>
                <c:pt idx="0">
                  <c:v>2023</c:v>
                </c:pt>
                <c:pt idx="1">
                  <c:v>2024</c:v>
                </c:pt>
                <c:pt idx="2">
                  <c:v>2025</c:v>
                </c:pt>
                <c:pt idx="3">
                  <c:v>2026</c:v>
                </c:pt>
                <c:pt idx="4">
                  <c:v>2023 - 2026</c:v>
                </c:pt>
              </c:strCache>
            </c:strRef>
          </c:cat>
          <c:val>
            <c:numRef>
              <c:f>'INDICADORES ESTRATÉGICOS'!$E$45:$E$49</c:f>
              <c:numCache>
                <c:formatCode>#,##0</c:formatCode>
                <c:ptCount val="5"/>
                <c:pt idx="0">
                  <c:v>25000</c:v>
                </c:pt>
                <c:pt idx="1">
                  <c:v>25000</c:v>
                </c:pt>
                <c:pt idx="2">
                  <c:v>25000</c:v>
                </c:pt>
                <c:pt idx="3">
                  <c:v>25000</c:v>
                </c:pt>
                <c:pt idx="4">
                  <c:v>100000</c:v>
                </c:pt>
              </c:numCache>
            </c:numRef>
          </c:val>
          <c:extLst>
            <c:ext xmlns:c16="http://schemas.microsoft.com/office/drawing/2014/chart" uri="{C3380CC4-5D6E-409C-BE32-E72D297353CC}">
              <c16:uniqueId val="{00000000-08CE-403D-8F44-1B83994F109C}"/>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ESTRATÉGICOS'!$D$45:$D$49</c:f>
              <c:strCache>
                <c:ptCount val="5"/>
                <c:pt idx="0">
                  <c:v>2023</c:v>
                </c:pt>
                <c:pt idx="1">
                  <c:v>2024</c:v>
                </c:pt>
                <c:pt idx="2">
                  <c:v>2025</c:v>
                </c:pt>
                <c:pt idx="3">
                  <c:v>2026</c:v>
                </c:pt>
                <c:pt idx="4">
                  <c:v>2023 - 2026</c:v>
                </c:pt>
              </c:strCache>
            </c:strRef>
          </c:cat>
          <c:val>
            <c:numRef>
              <c:f>'INDICADORES ESTRATÉGICOS'!$F$45:$F$49</c:f>
              <c:numCache>
                <c:formatCode>#,##0</c:formatCode>
                <c:ptCount val="5"/>
                <c:pt idx="0">
                  <c:v>38658</c:v>
                </c:pt>
                <c:pt idx="1">
                  <c:v>111140</c:v>
                </c:pt>
                <c:pt idx="4">
                  <c:v>149798</c:v>
                </c:pt>
              </c:numCache>
            </c:numRef>
          </c:val>
          <c:extLst>
            <c:ext xmlns:c16="http://schemas.microsoft.com/office/drawing/2014/chart" uri="{C3380CC4-5D6E-409C-BE32-E72D297353CC}">
              <c16:uniqueId val="{00000001-08CE-403D-8F44-1B83994F109C}"/>
            </c:ext>
          </c:extLst>
        </c:ser>
        <c:dLbls>
          <c:showLegendKey val="0"/>
          <c:showVal val="1"/>
          <c:showCatName val="0"/>
          <c:showSerName val="0"/>
          <c:showPercent val="0"/>
          <c:showBubbleSize val="0"/>
        </c:dLbls>
        <c:gapWidth val="150"/>
        <c:axId val="-1454279264"/>
        <c:axId val="-1454282064"/>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8.7287059095538366E-3"/>
                  <c:y val="-0.182724367565332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CE-403D-8F44-1B83994F109C}"/>
                </c:ext>
              </c:extLst>
            </c:dLbl>
            <c:dLbl>
              <c:idx val="1"/>
              <c:layout>
                <c:manualLayout>
                  <c:x val="-6.9829647276430694E-3"/>
                  <c:y val="-0.480497411005133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CE-403D-8F44-1B83994F109C}"/>
                </c:ext>
              </c:extLst>
            </c:dLbl>
            <c:dLbl>
              <c:idx val="2"/>
              <c:delete val="1"/>
              <c:extLst>
                <c:ext xmlns:c15="http://schemas.microsoft.com/office/drawing/2012/chart" uri="{CE6537A1-D6FC-4f65-9D91-7224C49458BB}"/>
                <c:ext xmlns:c16="http://schemas.microsoft.com/office/drawing/2014/chart" uri="{C3380CC4-5D6E-409C-BE32-E72D297353CC}">
                  <c16:uniqueId val="{00000004-08CE-403D-8F44-1B83994F109C}"/>
                </c:ext>
              </c:extLst>
            </c:dLbl>
            <c:dLbl>
              <c:idx val="3"/>
              <c:delete val="1"/>
              <c:extLst>
                <c:ext xmlns:c15="http://schemas.microsoft.com/office/drawing/2012/chart" uri="{CE6537A1-D6FC-4f65-9D91-7224C49458BB}"/>
                <c:ext xmlns:c16="http://schemas.microsoft.com/office/drawing/2014/chart" uri="{C3380CC4-5D6E-409C-BE32-E72D297353CC}">
                  <c16:uniqueId val="{00000005-08CE-403D-8F44-1B83994F109C}"/>
                </c:ext>
              </c:extLst>
            </c:dLbl>
            <c:dLbl>
              <c:idx val="4"/>
              <c:layout>
                <c:manualLayout>
                  <c:x val="-8.7287059095538366E-3"/>
                  <c:y val="-0.632767717309576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CE-403D-8F44-1B83994F10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ESTRATÉGICOS'!$D$45:$D$49</c:f>
              <c:strCache>
                <c:ptCount val="5"/>
                <c:pt idx="0">
                  <c:v>2023</c:v>
                </c:pt>
                <c:pt idx="1">
                  <c:v>2024</c:v>
                </c:pt>
                <c:pt idx="2">
                  <c:v>2025</c:v>
                </c:pt>
                <c:pt idx="3">
                  <c:v>2026</c:v>
                </c:pt>
                <c:pt idx="4">
                  <c:v>2023 - 2026</c:v>
                </c:pt>
              </c:strCache>
            </c:strRef>
          </c:cat>
          <c:val>
            <c:numRef>
              <c:f>'INDICADORES ESTRATÉGICOS'!$G$45:$G$49</c:f>
              <c:numCache>
                <c:formatCode>0%</c:formatCode>
                <c:ptCount val="5"/>
                <c:pt idx="0">
                  <c:v>1.5463199999999999</c:v>
                </c:pt>
                <c:pt idx="1">
                  <c:v>4.4455999999999998</c:v>
                </c:pt>
                <c:pt idx="2">
                  <c:v>0</c:v>
                </c:pt>
                <c:pt idx="3">
                  <c:v>0</c:v>
                </c:pt>
                <c:pt idx="4">
                  <c:v>1.4979800000000001</c:v>
                </c:pt>
              </c:numCache>
            </c:numRef>
          </c:val>
          <c:smooth val="0"/>
          <c:extLst>
            <c:ext xmlns:c16="http://schemas.microsoft.com/office/drawing/2014/chart" uri="{C3380CC4-5D6E-409C-BE32-E72D297353CC}">
              <c16:uniqueId val="{00000007-08CE-403D-8F44-1B83994F109C}"/>
            </c:ext>
          </c:extLst>
        </c:ser>
        <c:dLbls>
          <c:showLegendKey val="0"/>
          <c:showVal val="1"/>
          <c:showCatName val="0"/>
          <c:showSerName val="0"/>
          <c:showPercent val="0"/>
          <c:showBubbleSize val="0"/>
        </c:dLbls>
        <c:marker val="1"/>
        <c:smooth val="0"/>
        <c:axId val="-1454284864"/>
        <c:axId val="-1454281504"/>
      </c:lineChart>
      <c:catAx>
        <c:axId val="-145427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82064"/>
        <c:crosses val="autoZero"/>
        <c:auto val="1"/>
        <c:lblAlgn val="ctr"/>
        <c:lblOffset val="100"/>
        <c:noMultiLvlLbl val="0"/>
      </c:catAx>
      <c:valAx>
        <c:axId val="-1454282064"/>
        <c:scaling>
          <c:orientation val="minMax"/>
          <c:max val="150000"/>
          <c:min val="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79264"/>
        <c:crosses val="autoZero"/>
        <c:crossBetween val="between"/>
        <c:majorUnit val="25000"/>
      </c:valAx>
      <c:valAx>
        <c:axId val="-1454281504"/>
        <c:scaling>
          <c:orientation val="minMax"/>
        </c:scaling>
        <c:delete val="1"/>
        <c:axPos val="r"/>
        <c:numFmt formatCode="0%" sourceLinked="1"/>
        <c:majorTickMark val="out"/>
        <c:minorTickMark val="none"/>
        <c:tickLblPos val="nextTo"/>
        <c:crossAx val="-1454284864"/>
        <c:crosses val="max"/>
        <c:crossBetween val="between"/>
      </c:valAx>
      <c:catAx>
        <c:axId val="-1454284864"/>
        <c:scaling>
          <c:orientation val="minMax"/>
        </c:scaling>
        <c:delete val="1"/>
        <c:axPos val="b"/>
        <c:numFmt formatCode="General" sourceLinked="1"/>
        <c:majorTickMark val="out"/>
        <c:minorTickMark val="none"/>
        <c:tickLblPos val="nextTo"/>
        <c:crossAx val="-14542815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SERVICIO DE INFORMACIÓN PARA LA PLANIFICACIÓN AGROPECUARIA SIPRA</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333E-3"/>
                  <c:y val="-5.8943237034808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CD-40EA-B46C-FEB1357FB873}"/>
                </c:ext>
              </c:extLst>
            </c:dLbl>
            <c:dLbl>
              <c:idx val="1"/>
              <c:layout>
                <c:manualLayout>
                  <c:x val="-6.3397844308762319E-17"/>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CD-40EA-B46C-FEB1357FB873}"/>
                </c:ext>
              </c:extLst>
            </c:dLbl>
            <c:dLbl>
              <c:idx val="2"/>
              <c:layout>
                <c:manualLayout>
                  <c:x val="6.9162083657530599E-3"/>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CD-40EA-B46C-FEB1357FB873}"/>
                </c:ext>
              </c:extLst>
            </c:dLbl>
            <c:dLbl>
              <c:idx val="3"/>
              <c:layout>
                <c:manualLayout>
                  <c:x val="3.4581041828764033E-3"/>
                  <c:y val="-6.934498474683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CD-40EA-B46C-FEB1357FB87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ESTRATÉGICOS'!$D$45:$D$48</c:f>
              <c:numCache>
                <c:formatCode>General</c:formatCode>
                <c:ptCount val="4"/>
                <c:pt idx="0">
                  <c:v>2023</c:v>
                </c:pt>
                <c:pt idx="1">
                  <c:v>2024</c:v>
                </c:pt>
                <c:pt idx="2">
                  <c:v>2025</c:v>
                </c:pt>
                <c:pt idx="3">
                  <c:v>2026</c:v>
                </c:pt>
              </c:numCache>
            </c:numRef>
          </c:cat>
          <c:val>
            <c:numRef>
              <c:f>'INDICADORES ESTRATÉGICOS'!$H$45:$H$48</c:f>
              <c:numCache>
                <c:formatCode>0%</c:formatCode>
                <c:ptCount val="4"/>
                <c:pt idx="0">
                  <c:v>0.38657999999999998</c:v>
                </c:pt>
                <c:pt idx="1">
                  <c:v>1.4979800000000001</c:v>
                </c:pt>
                <c:pt idx="2">
                  <c:v>1.4979800000000001</c:v>
                </c:pt>
                <c:pt idx="3">
                  <c:v>1.4979800000000001</c:v>
                </c:pt>
              </c:numCache>
            </c:numRef>
          </c:val>
          <c:extLst>
            <c:ext xmlns:c16="http://schemas.microsoft.com/office/drawing/2014/chart" uri="{C3380CC4-5D6E-409C-BE32-E72D297353CC}">
              <c16:uniqueId val="{00000004-9BCD-40EA-B46C-FEB1357FB873}"/>
            </c:ext>
          </c:extLst>
        </c:ser>
        <c:dLbls>
          <c:showLegendKey val="0"/>
          <c:showVal val="1"/>
          <c:showCatName val="0"/>
          <c:showSerName val="0"/>
          <c:showPercent val="0"/>
          <c:showBubbleSize val="0"/>
        </c:dLbls>
        <c:gapWidth val="100"/>
        <c:shape val="box"/>
        <c:axId val="-1454277584"/>
        <c:axId val="-1454280384"/>
        <c:axId val="-1556090080"/>
      </c:bar3DChart>
      <c:catAx>
        <c:axId val="-145427758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54280384"/>
        <c:crosses val="autoZero"/>
        <c:auto val="1"/>
        <c:lblAlgn val="ctr"/>
        <c:lblOffset val="100"/>
        <c:noMultiLvlLbl val="0"/>
      </c:catAx>
      <c:valAx>
        <c:axId val="-145428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54277584"/>
        <c:crosses val="autoZero"/>
        <c:crossBetween val="between"/>
      </c:valAx>
      <c:serAx>
        <c:axId val="-1556090080"/>
        <c:scaling>
          <c:orientation val="minMax"/>
        </c:scaling>
        <c:delete val="1"/>
        <c:axPos val="b"/>
        <c:majorTickMark val="out"/>
        <c:minorTickMark val="none"/>
        <c:tickLblPos val="nextTo"/>
        <c:crossAx val="-14542803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PLAN DE COMUNICACIONES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ESTRATÉGICOS'!$D$50:$D$54</c:f>
              <c:strCache>
                <c:ptCount val="5"/>
                <c:pt idx="0">
                  <c:v>2023</c:v>
                </c:pt>
                <c:pt idx="1">
                  <c:v>2024</c:v>
                </c:pt>
                <c:pt idx="2">
                  <c:v>2025</c:v>
                </c:pt>
                <c:pt idx="3">
                  <c:v>2026</c:v>
                </c:pt>
                <c:pt idx="4">
                  <c:v>2023 - 2026</c:v>
                </c:pt>
              </c:strCache>
            </c:strRef>
          </c:cat>
          <c:val>
            <c:numRef>
              <c:f>'INDICADORES ESTRATÉGICOS'!$E$50:$E$54</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E391-4359-851E-5E06B885A151}"/>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ESTRATÉGICOS'!$D$50:$D$54</c:f>
              <c:strCache>
                <c:ptCount val="5"/>
                <c:pt idx="0">
                  <c:v>2023</c:v>
                </c:pt>
                <c:pt idx="1">
                  <c:v>2024</c:v>
                </c:pt>
                <c:pt idx="2">
                  <c:v>2025</c:v>
                </c:pt>
                <c:pt idx="3">
                  <c:v>2026</c:v>
                </c:pt>
                <c:pt idx="4">
                  <c:v>2023 - 2026</c:v>
                </c:pt>
              </c:strCache>
            </c:strRef>
          </c:cat>
          <c:val>
            <c:numRef>
              <c:f>'INDICADORES ESTRATÉGICOS'!$F$50:$F$54</c:f>
              <c:numCache>
                <c:formatCode>0%</c:formatCode>
                <c:ptCount val="5"/>
                <c:pt idx="0">
                  <c:v>1</c:v>
                </c:pt>
                <c:pt idx="1">
                  <c:v>1</c:v>
                </c:pt>
                <c:pt idx="4">
                  <c:v>1</c:v>
                </c:pt>
              </c:numCache>
            </c:numRef>
          </c:val>
          <c:extLst>
            <c:ext xmlns:c16="http://schemas.microsoft.com/office/drawing/2014/chart" uri="{C3380CC4-5D6E-409C-BE32-E72D297353CC}">
              <c16:uniqueId val="{00000001-E391-4359-851E-5E06B885A151}"/>
            </c:ext>
          </c:extLst>
        </c:ser>
        <c:dLbls>
          <c:showLegendKey val="0"/>
          <c:showVal val="1"/>
          <c:showCatName val="0"/>
          <c:showSerName val="0"/>
          <c:showPercent val="0"/>
          <c:showBubbleSize val="0"/>
        </c:dLbls>
        <c:gapWidth val="150"/>
        <c:axId val="-1454283744"/>
        <c:axId val="-1454278704"/>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8.7450628267348278E-3"/>
                  <c:y val="-2.6837241638720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91-4359-851E-5E06B885A151}"/>
                </c:ext>
              </c:extLst>
            </c:dLbl>
            <c:dLbl>
              <c:idx val="1"/>
              <c:layout>
                <c:manualLayout>
                  <c:x val="-8.7450628267348278E-3"/>
                  <c:y val="-2.0127931229040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91-4359-851E-5E06B885A151}"/>
                </c:ext>
              </c:extLst>
            </c:dLbl>
            <c:dLbl>
              <c:idx val="2"/>
              <c:delete val="1"/>
              <c:extLst>
                <c:ext xmlns:c15="http://schemas.microsoft.com/office/drawing/2012/chart" uri="{CE6537A1-D6FC-4f65-9D91-7224C49458BB}"/>
                <c:ext xmlns:c16="http://schemas.microsoft.com/office/drawing/2014/chart" uri="{C3380CC4-5D6E-409C-BE32-E72D297353CC}">
                  <c16:uniqueId val="{00000004-E391-4359-851E-5E06B885A151}"/>
                </c:ext>
              </c:extLst>
            </c:dLbl>
            <c:dLbl>
              <c:idx val="3"/>
              <c:delete val="1"/>
              <c:extLst>
                <c:ext xmlns:c15="http://schemas.microsoft.com/office/drawing/2012/chart" uri="{CE6537A1-D6FC-4f65-9D91-7224C49458BB}"/>
                <c:ext xmlns:c16="http://schemas.microsoft.com/office/drawing/2014/chart" uri="{C3380CC4-5D6E-409C-BE32-E72D297353CC}">
                  <c16:uniqueId val="{00000005-E391-4359-851E-5E06B885A151}"/>
                </c:ext>
              </c:extLst>
            </c:dLbl>
            <c:dLbl>
              <c:idx val="4"/>
              <c:layout>
                <c:manualLayout>
                  <c:x val="-8.7450628267348278E-3"/>
                  <c:y val="-2.6837241638720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91-4359-851E-5E06B885A1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ESTRATÉGICOS'!$D$50:$D$54</c:f>
              <c:strCache>
                <c:ptCount val="5"/>
                <c:pt idx="0">
                  <c:v>2023</c:v>
                </c:pt>
                <c:pt idx="1">
                  <c:v>2024</c:v>
                </c:pt>
                <c:pt idx="2">
                  <c:v>2025</c:v>
                </c:pt>
                <c:pt idx="3">
                  <c:v>2026</c:v>
                </c:pt>
                <c:pt idx="4">
                  <c:v>2023 - 2026</c:v>
                </c:pt>
              </c:strCache>
            </c:strRef>
          </c:cat>
          <c:val>
            <c:numRef>
              <c:f>'INDICADORES ESTRATÉGICOS'!$G$50:$G$54</c:f>
              <c:numCache>
                <c:formatCode>0%</c:formatCode>
                <c:ptCount val="5"/>
                <c:pt idx="0">
                  <c:v>1</c:v>
                </c:pt>
                <c:pt idx="1">
                  <c:v>1</c:v>
                </c:pt>
                <c:pt idx="2">
                  <c:v>0</c:v>
                </c:pt>
                <c:pt idx="3">
                  <c:v>0</c:v>
                </c:pt>
                <c:pt idx="4">
                  <c:v>1</c:v>
                </c:pt>
              </c:numCache>
            </c:numRef>
          </c:val>
          <c:smooth val="0"/>
          <c:extLst>
            <c:ext xmlns:c16="http://schemas.microsoft.com/office/drawing/2014/chart" uri="{C3380CC4-5D6E-409C-BE32-E72D297353CC}">
              <c16:uniqueId val="{00000007-E391-4359-851E-5E06B885A151}"/>
            </c:ext>
          </c:extLst>
        </c:ser>
        <c:dLbls>
          <c:showLegendKey val="0"/>
          <c:showVal val="1"/>
          <c:showCatName val="0"/>
          <c:showSerName val="0"/>
          <c:showPercent val="0"/>
          <c:showBubbleSize val="0"/>
        </c:dLbls>
        <c:marker val="1"/>
        <c:smooth val="0"/>
        <c:axId val="-1293775200"/>
        <c:axId val="-1454278144"/>
      </c:lineChart>
      <c:catAx>
        <c:axId val="-14542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78704"/>
        <c:crosses val="autoZero"/>
        <c:auto val="1"/>
        <c:lblAlgn val="ctr"/>
        <c:lblOffset val="100"/>
        <c:noMultiLvlLbl val="0"/>
      </c:catAx>
      <c:valAx>
        <c:axId val="-145427870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83744"/>
        <c:crosses val="autoZero"/>
        <c:crossBetween val="between"/>
        <c:majorUnit val="0.1"/>
      </c:valAx>
      <c:valAx>
        <c:axId val="-1454278144"/>
        <c:scaling>
          <c:orientation val="minMax"/>
        </c:scaling>
        <c:delete val="1"/>
        <c:axPos val="r"/>
        <c:numFmt formatCode="0%" sourceLinked="1"/>
        <c:majorTickMark val="out"/>
        <c:minorTickMark val="none"/>
        <c:tickLblPos val="nextTo"/>
        <c:crossAx val="-1293775200"/>
        <c:crosses val="max"/>
        <c:crossBetween val="between"/>
      </c:valAx>
      <c:catAx>
        <c:axId val="-1293775200"/>
        <c:scaling>
          <c:orientation val="minMax"/>
        </c:scaling>
        <c:delete val="1"/>
        <c:axPos val="b"/>
        <c:numFmt formatCode="General" sourceLinked="1"/>
        <c:majorTickMark val="out"/>
        <c:minorTickMark val="none"/>
        <c:tickLblPos val="nextTo"/>
        <c:crossAx val="-14542781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a:defRPr/>
            </a:pPr>
            <a:r>
              <a:rPr lang="es-CO" sz="1400" b="1" baseline="0">
                <a:solidFill>
                  <a:schemeClr val="tx1"/>
                </a:solidFill>
                <a:latin typeface="Arial" panose="020B0604020202020204" pitchFamily="34" charset="0"/>
                <a:cs typeface="Arial" panose="020B0604020202020204" pitchFamily="34" charset="0"/>
              </a:rPr>
              <a:t>% </a:t>
            </a:r>
            <a:r>
              <a:rPr lang="es-CO" sz="1400" b="1">
                <a:solidFill>
                  <a:schemeClr val="tx1"/>
                </a:solidFill>
                <a:latin typeface="Arial" panose="020B0604020202020204" pitchFamily="34" charset="0"/>
                <a:cs typeface="Arial" panose="020B0604020202020204" pitchFamily="34" charset="0"/>
              </a:rPr>
              <a:t>DOCUMENTOS METODOLÓGICOS REALIZADOS - LINEAMIENTOS ORDENAMIENTO SOCIAL DE LA PROPIEDAD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471984909167954E-3"/>
                  <c:y val="-3.783897983726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8F-4DE0-B95C-D49E33AB5D34}"/>
                </c:ext>
              </c:extLst>
            </c:dLbl>
            <c:dLbl>
              <c:idx val="1"/>
              <c:layout>
                <c:manualLayout>
                  <c:x val="-6.3652321351031238E-17"/>
                  <c:y val="-4.8158701611068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8F-4DE0-B95C-D49E33AB5D34}"/>
                </c:ext>
              </c:extLst>
            </c:dLbl>
            <c:dLbl>
              <c:idx val="2"/>
              <c:layout>
                <c:manualLayout>
                  <c:x val="3.471984909167954E-3"/>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8F-4DE0-B95C-D49E33AB5D34}"/>
                </c:ext>
              </c:extLst>
            </c:dLbl>
            <c:dLbl>
              <c:idx val="3"/>
              <c:layout>
                <c:manualLayout>
                  <c:x val="-1.2730464270206248E-16"/>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8F-4DE0-B95C-D49E33AB5D3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'INDICADORES ESTRATÉGICOS'!$D$5:$D$9</c15:sqref>
                  </c15:fullRef>
                </c:ext>
              </c:extLst>
              <c:f>'INDICADORES ESTRATÉGICOS'!$D$5:$D$8</c:f>
              <c:strCache>
                <c:ptCount val="4"/>
                <c:pt idx="0">
                  <c:v>2023</c:v>
                </c:pt>
                <c:pt idx="1">
                  <c:v>2024</c:v>
                </c:pt>
                <c:pt idx="2">
                  <c:v>2025</c:v>
                </c:pt>
                <c:pt idx="3">
                  <c:v>2026</c:v>
                </c:pt>
              </c:strCache>
            </c:strRef>
          </c:cat>
          <c:val>
            <c:numRef>
              <c:extLst>
                <c:ext xmlns:c15="http://schemas.microsoft.com/office/drawing/2012/chart" uri="{02D57815-91ED-43cb-92C2-25804820EDAC}">
                  <c15:fullRef>
                    <c15:sqref>'INDICADORES ESTRATÉGICOS'!$H$5:$H$9</c15:sqref>
                  </c15:fullRef>
                </c:ext>
              </c:extLst>
              <c:f>'INDICADORES ESTRATÉGICOS'!$H$5:$H$8</c:f>
              <c:numCache>
                <c:formatCode>0.0%</c:formatCode>
                <c:ptCount val="4"/>
                <c:pt idx="0">
                  <c:v>0.31034482758620691</c:v>
                </c:pt>
                <c:pt idx="1">
                  <c:v>0.58620689655172409</c:v>
                </c:pt>
                <c:pt idx="2">
                  <c:v>0.58620689655172409</c:v>
                </c:pt>
                <c:pt idx="3">
                  <c:v>0.58620689655172409</c:v>
                </c:pt>
              </c:numCache>
            </c:numRef>
          </c:val>
          <c:extLst>
            <c:ext xmlns:c16="http://schemas.microsoft.com/office/drawing/2014/chart" uri="{C3380CC4-5D6E-409C-BE32-E72D297353CC}">
              <c16:uniqueId val="{00000004-EF8F-4DE0-B95C-D49E33AB5D34}"/>
            </c:ext>
          </c:extLst>
        </c:ser>
        <c:dLbls>
          <c:showLegendKey val="0"/>
          <c:showVal val="1"/>
          <c:showCatName val="0"/>
          <c:showSerName val="0"/>
          <c:showPercent val="0"/>
          <c:showBubbleSize val="0"/>
        </c:dLbls>
        <c:gapWidth val="100"/>
        <c:shape val="box"/>
        <c:axId val="-1447018576"/>
        <c:axId val="-1447016336"/>
        <c:axId val="-1083560624"/>
      </c:bar3DChart>
      <c:catAx>
        <c:axId val="-14470185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47016336"/>
        <c:crosses val="autoZero"/>
        <c:auto val="1"/>
        <c:lblAlgn val="ctr"/>
        <c:lblOffset val="100"/>
        <c:noMultiLvlLbl val="0"/>
      </c:catAx>
      <c:valAx>
        <c:axId val="-1447016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47018576"/>
        <c:crosses val="autoZero"/>
        <c:crossBetween val="between"/>
      </c:valAx>
      <c:serAx>
        <c:axId val="-1083560624"/>
        <c:scaling>
          <c:orientation val="minMax"/>
        </c:scaling>
        <c:delete val="1"/>
        <c:axPos val="b"/>
        <c:majorTickMark val="out"/>
        <c:minorTickMark val="none"/>
        <c:tickLblPos val="nextTo"/>
        <c:crossAx val="-1447016336"/>
        <c:crosses val="autoZero"/>
      </c:serAx>
      <c:spPr>
        <a:noFill/>
        <a:ln>
          <a:noFill/>
        </a:ln>
        <a:effectLst/>
      </c:spPr>
    </c:plotArea>
    <c:legend>
      <c:legendPos val="b"/>
      <c:layout>
        <c:manualLayout>
          <c:xMode val="edge"/>
          <c:yMode val="edge"/>
          <c:x val="0.46432046550983552"/>
          <c:y val="0.79947285863550765"/>
          <c:w val="0.10248187048038376"/>
          <c:h val="6.41721942750300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PLAN DE COMUNICACIONES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1"/>
              <c:layout>
                <c:manualLayout>
                  <c:x val="6.9162083657530599E-3"/>
                  <c:y val="-5.2008738560125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00-494B-877A-2D63F5982CC3}"/>
                </c:ext>
              </c:extLst>
            </c:dLbl>
            <c:dLbl>
              <c:idx val="2"/>
              <c:layout>
                <c:manualLayout>
                  <c:x val="3.4581041828765299E-3"/>
                  <c:y val="-5.5475987797466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00-494B-877A-2D63F5982CC3}"/>
                </c:ext>
              </c:extLst>
            </c:dLbl>
            <c:dLbl>
              <c:idx val="3"/>
              <c:layout>
                <c:manualLayout>
                  <c:x val="-1.2679568861752464E-16"/>
                  <c:y val="-5.8943237034808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00-494B-877A-2D63F5982CC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ESTRATÉGICOS'!$D$50:$D$53</c:f>
              <c:numCache>
                <c:formatCode>General</c:formatCode>
                <c:ptCount val="4"/>
                <c:pt idx="0">
                  <c:v>2023</c:v>
                </c:pt>
                <c:pt idx="1">
                  <c:v>2024</c:v>
                </c:pt>
                <c:pt idx="2">
                  <c:v>2025</c:v>
                </c:pt>
                <c:pt idx="3">
                  <c:v>2026</c:v>
                </c:pt>
              </c:numCache>
            </c:numRef>
          </c:cat>
          <c:val>
            <c:numRef>
              <c:f>'INDICADORES ESTRATÉGICOS'!$H$50:$H$53</c:f>
              <c:numCache>
                <c:formatCode>0.0%</c:formatCode>
                <c:ptCount val="4"/>
                <c:pt idx="0">
                  <c:v>1</c:v>
                </c:pt>
                <c:pt idx="1">
                  <c:v>1</c:v>
                </c:pt>
                <c:pt idx="2">
                  <c:v>0</c:v>
                </c:pt>
                <c:pt idx="3">
                  <c:v>0</c:v>
                </c:pt>
              </c:numCache>
            </c:numRef>
          </c:val>
          <c:extLst>
            <c:ext xmlns:c16="http://schemas.microsoft.com/office/drawing/2014/chart" uri="{C3380CC4-5D6E-409C-BE32-E72D297353CC}">
              <c16:uniqueId val="{00000003-F700-494B-877A-2D63F5982CC3}"/>
            </c:ext>
          </c:extLst>
        </c:ser>
        <c:dLbls>
          <c:showLegendKey val="0"/>
          <c:showVal val="1"/>
          <c:showCatName val="0"/>
          <c:showSerName val="0"/>
          <c:showPercent val="0"/>
          <c:showBubbleSize val="0"/>
        </c:dLbls>
        <c:gapWidth val="100"/>
        <c:shape val="box"/>
        <c:axId val="-1293772400"/>
        <c:axId val="-1293771840"/>
        <c:axId val="-1556090720"/>
      </c:bar3DChart>
      <c:catAx>
        <c:axId val="-1293772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71840"/>
        <c:crosses val="autoZero"/>
        <c:auto val="1"/>
        <c:lblAlgn val="ctr"/>
        <c:lblOffset val="100"/>
        <c:noMultiLvlLbl val="0"/>
      </c:catAx>
      <c:valAx>
        <c:axId val="-1293771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2400"/>
        <c:crosses val="autoZero"/>
        <c:crossBetween val="between"/>
      </c:valAx>
      <c:serAx>
        <c:axId val="-1556090720"/>
        <c:scaling>
          <c:orientation val="minMax"/>
        </c:scaling>
        <c:delete val="1"/>
        <c:axPos val="b"/>
        <c:majorTickMark val="out"/>
        <c:minorTickMark val="none"/>
        <c:tickLblPos val="nextTo"/>
        <c:crossAx val="-129377184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TALLERES TEMATICOS REGIONALES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META</c:v>
          </c:tx>
          <c:spPr>
            <a:solidFill>
              <a:srgbClr val="FFCC00"/>
            </a:solidFill>
            <a:ln>
              <a:solidFill>
                <a:schemeClr val="accent4">
                  <a:lumMod val="75000"/>
                </a:schemeClr>
              </a:solidFill>
            </a:ln>
            <a:effectLst/>
            <a:scene3d>
              <a:camera prst="orthographicFront"/>
              <a:lightRig rig="threePt" dir="t"/>
            </a:scene3d>
            <a:sp3d>
              <a:bevelT/>
            </a:sp3d>
          </c:spPr>
          <c:invertIfNegative val="0"/>
          <c:dLbls>
            <c:delete val="1"/>
          </c:dLbls>
          <c:cat>
            <c:strRef>
              <c:f>'INDICADORES ESTRATÉGICOS'!$D$55:$D$59</c:f>
              <c:strCache>
                <c:ptCount val="5"/>
                <c:pt idx="0">
                  <c:v>2023</c:v>
                </c:pt>
                <c:pt idx="1">
                  <c:v>2024</c:v>
                </c:pt>
                <c:pt idx="2">
                  <c:v>2025</c:v>
                </c:pt>
                <c:pt idx="3">
                  <c:v>2026</c:v>
                </c:pt>
                <c:pt idx="4">
                  <c:v>2023 - 2026</c:v>
                </c:pt>
              </c:strCache>
            </c:strRef>
          </c:cat>
          <c:val>
            <c:numRef>
              <c:f>'INDICADORES ESTRATÉGICOS'!$E$55:$E$59</c:f>
              <c:numCache>
                <c:formatCode>General</c:formatCode>
                <c:ptCount val="5"/>
                <c:pt idx="0">
                  <c:v>16</c:v>
                </c:pt>
                <c:pt idx="1">
                  <c:v>16</c:v>
                </c:pt>
                <c:pt idx="2">
                  <c:v>16</c:v>
                </c:pt>
                <c:pt idx="3">
                  <c:v>16</c:v>
                </c:pt>
                <c:pt idx="4" formatCode="#,##0">
                  <c:v>64</c:v>
                </c:pt>
              </c:numCache>
            </c:numRef>
          </c:val>
          <c:extLst>
            <c:ext xmlns:c16="http://schemas.microsoft.com/office/drawing/2014/chart" uri="{C3380CC4-5D6E-409C-BE32-E72D297353CC}">
              <c16:uniqueId val="{00000000-6E3C-48CE-8A9F-78D348938A0A}"/>
            </c:ext>
          </c:extLst>
        </c:ser>
        <c:ser>
          <c:idx val="1"/>
          <c:order val="1"/>
          <c:tx>
            <c:v>EJECUTADO</c:v>
          </c:tx>
          <c:spPr>
            <a:solidFill>
              <a:srgbClr val="00B050"/>
            </a:solidFill>
            <a:ln>
              <a:noFill/>
            </a:ln>
            <a:effectLst/>
            <a:scene3d>
              <a:camera prst="orthographicFront"/>
              <a:lightRig rig="threePt" dir="t"/>
            </a:scene3d>
            <a:sp3d>
              <a:bevelT/>
            </a:sp3d>
          </c:spPr>
          <c:invertIfNegative val="0"/>
          <c:dLbls>
            <c:delete val="1"/>
          </c:dLbls>
          <c:cat>
            <c:strRef>
              <c:f>'INDICADORES ESTRATÉGICOS'!$D$55:$D$59</c:f>
              <c:strCache>
                <c:ptCount val="5"/>
                <c:pt idx="0">
                  <c:v>2023</c:v>
                </c:pt>
                <c:pt idx="1">
                  <c:v>2024</c:v>
                </c:pt>
                <c:pt idx="2">
                  <c:v>2025</c:v>
                </c:pt>
                <c:pt idx="3">
                  <c:v>2026</c:v>
                </c:pt>
                <c:pt idx="4">
                  <c:v>2023 - 2026</c:v>
                </c:pt>
              </c:strCache>
            </c:strRef>
          </c:cat>
          <c:val>
            <c:numRef>
              <c:f>'INDICADORES ESTRATÉGICOS'!$F$55:$F$59</c:f>
              <c:numCache>
                <c:formatCode>General</c:formatCode>
                <c:ptCount val="5"/>
                <c:pt idx="0">
                  <c:v>76</c:v>
                </c:pt>
                <c:pt idx="1">
                  <c:v>52</c:v>
                </c:pt>
                <c:pt idx="4">
                  <c:v>128</c:v>
                </c:pt>
              </c:numCache>
            </c:numRef>
          </c:val>
          <c:extLst>
            <c:ext xmlns:c16="http://schemas.microsoft.com/office/drawing/2014/chart" uri="{C3380CC4-5D6E-409C-BE32-E72D297353CC}">
              <c16:uniqueId val="{00000001-6E3C-48CE-8A9F-78D348938A0A}"/>
            </c:ext>
          </c:extLst>
        </c:ser>
        <c:dLbls>
          <c:showLegendKey val="0"/>
          <c:showVal val="1"/>
          <c:showCatName val="0"/>
          <c:showSerName val="0"/>
          <c:showPercent val="0"/>
          <c:showBubbleSize val="0"/>
        </c:dLbls>
        <c:gapWidth val="150"/>
        <c:axId val="-1454279264"/>
        <c:axId val="-1454282064"/>
      </c:barChart>
      <c:lineChart>
        <c:grouping val="standard"/>
        <c:varyColors val="0"/>
        <c:ser>
          <c:idx val="2"/>
          <c:order val="2"/>
          <c:spPr>
            <a:ln w="25400" cap="rnd">
              <a:noFill/>
              <a:round/>
            </a:ln>
            <a:effectLst/>
          </c:spPr>
          <c:marker>
            <c:symbol val="none"/>
          </c:marker>
          <c:dLbls>
            <c:dLbl>
              <c:idx val="0"/>
              <c:layout>
                <c:manualLayout>
                  <c:x val="-8.7287059095538366E-3"/>
                  <c:y val="-0.3552973813770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3C-48CE-8A9F-78D348938A0A}"/>
                </c:ext>
              </c:extLst>
            </c:dLbl>
            <c:dLbl>
              <c:idx val="1"/>
              <c:layout>
                <c:manualLayout>
                  <c:x val="-6.9829647276431336E-3"/>
                  <c:y val="-0.23686492091802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3C-48CE-8A9F-78D348938A0A}"/>
                </c:ext>
              </c:extLst>
            </c:dLbl>
            <c:dLbl>
              <c:idx val="4"/>
              <c:layout>
                <c:manualLayout>
                  <c:x val="-6.9829647276431969E-3"/>
                  <c:y val="-0.588778517710515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3C-48CE-8A9F-78D348938A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ESTRATÉGICOS'!$D$55:$D$59</c:f>
              <c:strCache>
                <c:ptCount val="5"/>
                <c:pt idx="0">
                  <c:v>2023</c:v>
                </c:pt>
                <c:pt idx="1">
                  <c:v>2024</c:v>
                </c:pt>
                <c:pt idx="2">
                  <c:v>2025</c:v>
                </c:pt>
                <c:pt idx="3">
                  <c:v>2026</c:v>
                </c:pt>
                <c:pt idx="4">
                  <c:v>2023 - 2026</c:v>
                </c:pt>
              </c:strCache>
            </c:strRef>
          </c:cat>
          <c:val>
            <c:numRef>
              <c:f>'INDICADORES ESTRATÉGICOS'!$G$55:$G$59</c:f>
              <c:numCache>
                <c:formatCode>0%</c:formatCode>
                <c:ptCount val="5"/>
                <c:pt idx="0">
                  <c:v>4.75</c:v>
                </c:pt>
                <c:pt idx="1">
                  <c:v>3.25</c:v>
                </c:pt>
                <c:pt idx="2">
                  <c:v>0</c:v>
                </c:pt>
                <c:pt idx="3">
                  <c:v>0</c:v>
                </c:pt>
                <c:pt idx="4">
                  <c:v>2</c:v>
                </c:pt>
              </c:numCache>
            </c:numRef>
          </c:val>
          <c:smooth val="0"/>
          <c:extLst>
            <c:ext xmlns:c16="http://schemas.microsoft.com/office/drawing/2014/chart" uri="{C3380CC4-5D6E-409C-BE32-E72D297353CC}">
              <c16:uniqueId val="{00000005-6E3C-48CE-8A9F-78D348938A0A}"/>
            </c:ext>
          </c:extLst>
        </c:ser>
        <c:dLbls>
          <c:showLegendKey val="0"/>
          <c:showVal val="1"/>
          <c:showCatName val="0"/>
          <c:showSerName val="0"/>
          <c:showPercent val="0"/>
          <c:showBubbleSize val="0"/>
        </c:dLbls>
        <c:marker val="1"/>
        <c:smooth val="0"/>
        <c:axId val="-1454284864"/>
        <c:axId val="-1454281504"/>
      </c:lineChart>
      <c:catAx>
        <c:axId val="-145427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82064"/>
        <c:crosses val="autoZero"/>
        <c:auto val="1"/>
        <c:lblAlgn val="ctr"/>
        <c:lblOffset val="100"/>
        <c:noMultiLvlLbl val="0"/>
      </c:catAx>
      <c:valAx>
        <c:axId val="-1454282064"/>
        <c:scaling>
          <c:orientation val="minMax"/>
          <c:max val="150"/>
          <c:min val="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79264"/>
        <c:crosses val="autoZero"/>
        <c:crossBetween val="between"/>
      </c:valAx>
      <c:valAx>
        <c:axId val="-1454281504"/>
        <c:scaling>
          <c:orientation val="minMax"/>
        </c:scaling>
        <c:delete val="1"/>
        <c:axPos val="r"/>
        <c:numFmt formatCode="0%" sourceLinked="1"/>
        <c:majorTickMark val="out"/>
        <c:minorTickMark val="none"/>
        <c:tickLblPos val="nextTo"/>
        <c:crossAx val="-1454284864"/>
        <c:crosses val="max"/>
        <c:crossBetween val="between"/>
      </c:valAx>
      <c:catAx>
        <c:axId val="-1454284864"/>
        <c:scaling>
          <c:orientation val="minMax"/>
        </c:scaling>
        <c:delete val="1"/>
        <c:axPos val="b"/>
        <c:numFmt formatCode="General" sourceLinked="1"/>
        <c:majorTickMark val="out"/>
        <c:minorTickMark val="none"/>
        <c:tickLblPos val="nextTo"/>
        <c:crossAx val="-14542815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SISTEMA AUTOMATIZADO DE GESTIÓN Y CONTROL ADMINISTRATIVO – SAGCA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META</c:v>
          </c:tx>
          <c:spPr>
            <a:solidFill>
              <a:srgbClr val="FFCC00"/>
            </a:solidFill>
            <a:ln>
              <a:noFill/>
            </a:ln>
            <a:effectLst/>
            <a:scene3d>
              <a:camera prst="orthographicFront"/>
              <a:lightRig rig="threePt" dir="t"/>
            </a:scene3d>
            <a:sp3d>
              <a:bevelT/>
            </a:sp3d>
          </c:spPr>
          <c:invertIfNegative val="0"/>
          <c:dLbls>
            <c:delete val="1"/>
          </c:dLbls>
          <c:cat>
            <c:strRef>
              <c:f>'INDICADORES ESTRATÉGICOS'!$D$65:$D$69</c:f>
              <c:strCache>
                <c:ptCount val="5"/>
                <c:pt idx="0">
                  <c:v>2023</c:v>
                </c:pt>
                <c:pt idx="1">
                  <c:v>2024</c:v>
                </c:pt>
                <c:pt idx="2">
                  <c:v>2025</c:v>
                </c:pt>
                <c:pt idx="3">
                  <c:v>2026</c:v>
                </c:pt>
                <c:pt idx="4">
                  <c:v>2023 - 2026</c:v>
                </c:pt>
              </c:strCache>
            </c:strRef>
          </c:cat>
          <c:val>
            <c:numRef>
              <c:f>'INDICADORES ESTRATÉGICOS'!$E$65:$E$69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C463-4C38-818E-A2F93F84C983}"/>
            </c:ext>
          </c:extLst>
        </c:ser>
        <c:ser>
          <c:idx val="1"/>
          <c:order val="1"/>
          <c:tx>
            <c:v>EJECUTADO</c:v>
          </c:tx>
          <c:spPr>
            <a:solidFill>
              <a:srgbClr val="00B050"/>
            </a:solidFill>
            <a:ln>
              <a:noFill/>
            </a:ln>
            <a:effectLst/>
            <a:scene3d>
              <a:camera prst="orthographicFront"/>
              <a:lightRig rig="threePt" dir="t"/>
            </a:scene3d>
            <a:sp3d>
              <a:bevelT/>
            </a:sp3d>
          </c:spPr>
          <c:invertIfNegative val="0"/>
          <c:dLbls>
            <c:delete val="1"/>
          </c:dLbls>
          <c:cat>
            <c:strRef>
              <c:f>'INDICADORES ESTRATÉGICOS'!$D$65:$D$69</c:f>
              <c:strCache>
                <c:ptCount val="5"/>
                <c:pt idx="0">
                  <c:v>2023</c:v>
                </c:pt>
                <c:pt idx="1">
                  <c:v>2024</c:v>
                </c:pt>
                <c:pt idx="2">
                  <c:v>2025</c:v>
                </c:pt>
                <c:pt idx="3">
                  <c:v>2026</c:v>
                </c:pt>
                <c:pt idx="4">
                  <c:v>2023 - 2026</c:v>
                </c:pt>
              </c:strCache>
            </c:strRef>
          </c:cat>
          <c:val>
            <c:numRef>
              <c:f>'INDICADORES ESTRATÉGICOS'!$F$65:$F$69</c:f>
              <c:numCache>
                <c:formatCode>0%</c:formatCode>
                <c:ptCount val="5"/>
                <c:pt idx="0">
                  <c:v>1</c:v>
                </c:pt>
                <c:pt idx="1">
                  <c:v>0.99</c:v>
                </c:pt>
                <c:pt idx="4">
                  <c:v>0.995</c:v>
                </c:pt>
              </c:numCache>
            </c:numRef>
          </c:val>
          <c:extLst>
            <c:ext xmlns:c16="http://schemas.microsoft.com/office/drawing/2014/chart" uri="{C3380CC4-5D6E-409C-BE32-E72D297353CC}">
              <c16:uniqueId val="{00000001-C463-4C38-818E-A2F93F84C983}"/>
            </c:ext>
          </c:extLst>
        </c:ser>
        <c:dLbls>
          <c:showLegendKey val="0"/>
          <c:showVal val="1"/>
          <c:showCatName val="0"/>
          <c:showSerName val="0"/>
          <c:showPercent val="0"/>
          <c:showBubbleSize val="0"/>
        </c:dLbls>
        <c:gapWidth val="150"/>
        <c:axId val="-1454283744"/>
        <c:axId val="-1454278704"/>
      </c:barChart>
      <c:lineChart>
        <c:grouping val="standard"/>
        <c:varyColors val="0"/>
        <c:ser>
          <c:idx val="2"/>
          <c:order val="2"/>
          <c:spPr>
            <a:ln w="25400" cap="rnd">
              <a:noFill/>
              <a:round/>
            </a:ln>
            <a:effectLst/>
          </c:spPr>
          <c:marker>
            <c:symbol val="none"/>
          </c:marker>
          <c:dLbls>
            <c:dLbl>
              <c:idx val="0"/>
              <c:layout>
                <c:manualLayout>
                  <c:x val="-8.745062826734859E-3"/>
                  <c:y val="-2.348258023104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63-4C38-818E-A2F93F84C983}"/>
                </c:ext>
              </c:extLst>
            </c:dLbl>
            <c:dLbl>
              <c:idx val="1"/>
              <c:layout>
                <c:manualLayout>
                  <c:x val="-3.4980251306939952E-3"/>
                  <c:y val="-2.6837234549769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63-4C38-818E-A2F93F84C983}"/>
                </c:ext>
              </c:extLst>
            </c:dLbl>
            <c:dLbl>
              <c:idx val="2"/>
              <c:delete val="1"/>
              <c:extLst>
                <c:ext xmlns:c15="http://schemas.microsoft.com/office/drawing/2012/chart" uri="{CE6537A1-D6FC-4f65-9D91-7224C49458BB}"/>
                <c:ext xmlns:c16="http://schemas.microsoft.com/office/drawing/2014/chart" uri="{C3380CC4-5D6E-409C-BE32-E72D297353CC}">
                  <c16:uniqueId val="{00000004-C463-4C38-818E-A2F93F84C983}"/>
                </c:ext>
              </c:extLst>
            </c:dLbl>
            <c:dLbl>
              <c:idx val="3"/>
              <c:delete val="1"/>
              <c:extLst>
                <c:ext xmlns:c15="http://schemas.microsoft.com/office/drawing/2012/chart" uri="{CE6537A1-D6FC-4f65-9D91-7224C49458BB}"/>
                <c:ext xmlns:c16="http://schemas.microsoft.com/office/drawing/2014/chart" uri="{C3380CC4-5D6E-409C-BE32-E72D297353CC}">
                  <c16:uniqueId val="{00000005-C463-4C38-818E-A2F93F84C983}"/>
                </c:ext>
              </c:extLst>
            </c:dLbl>
            <c:dLbl>
              <c:idx val="4"/>
              <c:layout>
                <c:manualLayout>
                  <c:x val="-1.7490125653470939E-3"/>
                  <c:y val="-2.3482580231048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63-4C38-818E-A2F93F84C9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ESTRATÉGICOS'!$D$65:$D$69</c:f>
              <c:strCache>
                <c:ptCount val="5"/>
                <c:pt idx="0">
                  <c:v>2023</c:v>
                </c:pt>
                <c:pt idx="1">
                  <c:v>2024</c:v>
                </c:pt>
                <c:pt idx="2">
                  <c:v>2025</c:v>
                </c:pt>
                <c:pt idx="3">
                  <c:v>2026</c:v>
                </c:pt>
                <c:pt idx="4">
                  <c:v>2023 - 2026</c:v>
                </c:pt>
              </c:strCache>
            </c:strRef>
          </c:cat>
          <c:val>
            <c:numRef>
              <c:f>'INDICADORES ESTRATÉGICOS'!$G$65:$G$69</c:f>
              <c:numCache>
                <c:formatCode>0%</c:formatCode>
                <c:ptCount val="5"/>
                <c:pt idx="0">
                  <c:v>1</c:v>
                </c:pt>
                <c:pt idx="1">
                  <c:v>0.99</c:v>
                </c:pt>
                <c:pt idx="2">
                  <c:v>0</c:v>
                </c:pt>
                <c:pt idx="3">
                  <c:v>0</c:v>
                </c:pt>
                <c:pt idx="4">
                  <c:v>0.995</c:v>
                </c:pt>
              </c:numCache>
            </c:numRef>
          </c:val>
          <c:smooth val="0"/>
          <c:extLst>
            <c:ext xmlns:c16="http://schemas.microsoft.com/office/drawing/2014/chart" uri="{C3380CC4-5D6E-409C-BE32-E72D297353CC}">
              <c16:uniqueId val="{00000007-C463-4C38-818E-A2F93F84C983}"/>
            </c:ext>
          </c:extLst>
        </c:ser>
        <c:dLbls>
          <c:showLegendKey val="0"/>
          <c:showVal val="1"/>
          <c:showCatName val="0"/>
          <c:showSerName val="0"/>
          <c:showPercent val="0"/>
          <c:showBubbleSize val="0"/>
        </c:dLbls>
        <c:marker val="1"/>
        <c:smooth val="0"/>
        <c:axId val="-1293775200"/>
        <c:axId val="-1454278144"/>
      </c:lineChart>
      <c:catAx>
        <c:axId val="-14542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78704"/>
        <c:crosses val="autoZero"/>
        <c:auto val="1"/>
        <c:lblAlgn val="ctr"/>
        <c:lblOffset val="100"/>
        <c:noMultiLvlLbl val="0"/>
      </c:catAx>
      <c:valAx>
        <c:axId val="-145427870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83744"/>
        <c:crosses val="autoZero"/>
        <c:crossBetween val="between"/>
        <c:majorUnit val="0.1"/>
      </c:valAx>
      <c:valAx>
        <c:axId val="-1454278144"/>
        <c:scaling>
          <c:orientation val="minMax"/>
        </c:scaling>
        <c:delete val="1"/>
        <c:axPos val="r"/>
        <c:numFmt formatCode="0%" sourceLinked="1"/>
        <c:majorTickMark val="out"/>
        <c:minorTickMark val="none"/>
        <c:tickLblPos val="nextTo"/>
        <c:crossAx val="-1293775200"/>
        <c:crosses val="max"/>
        <c:crossBetween val="between"/>
      </c:valAx>
      <c:catAx>
        <c:axId val="-1293775200"/>
        <c:scaling>
          <c:orientation val="minMax"/>
        </c:scaling>
        <c:delete val="1"/>
        <c:axPos val="b"/>
        <c:numFmt formatCode="General" sourceLinked="1"/>
        <c:majorTickMark val="out"/>
        <c:minorTickMark val="none"/>
        <c:tickLblPos val="nextTo"/>
        <c:crossAx val="-14542781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SISTEMA AUTOMATIZADO DE GESTIÓN Y CONTROL ADMINISTRATIVO – SAGCA</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ESTRATÉGICOS'!$D$65:$D$68</c:f>
              <c:numCache>
                <c:formatCode>General</c:formatCode>
                <c:ptCount val="4"/>
                <c:pt idx="0">
                  <c:v>2023</c:v>
                </c:pt>
                <c:pt idx="1">
                  <c:v>2024</c:v>
                </c:pt>
                <c:pt idx="2">
                  <c:v>2025</c:v>
                </c:pt>
                <c:pt idx="3">
                  <c:v>2026</c:v>
                </c:pt>
              </c:numCache>
            </c:numRef>
          </c:cat>
          <c:val>
            <c:numRef>
              <c:f>'INDICADORES ESTRATÉGICOS'!$H$65:$H$68</c:f>
              <c:numCache>
                <c:formatCode>0%</c:formatCode>
                <c:ptCount val="4"/>
                <c:pt idx="0">
                  <c:v>1</c:v>
                </c:pt>
                <c:pt idx="1">
                  <c:v>0.99</c:v>
                </c:pt>
                <c:pt idx="2">
                  <c:v>0</c:v>
                </c:pt>
                <c:pt idx="3">
                  <c:v>0</c:v>
                </c:pt>
              </c:numCache>
            </c:numRef>
          </c:val>
          <c:extLst>
            <c:ext xmlns:c16="http://schemas.microsoft.com/office/drawing/2014/chart" uri="{C3380CC4-5D6E-409C-BE32-E72D297353CC}">
              <c16:uniqueId val="{00000000-EF49-4899-A74F-E23E56DC1FEC}"/>
            </c:ext>
          </c:extLst>
        </c:ser>
        <c:dLbls>
          <c:showLegendKey val="0"/>
          <c:showVal val="1"/>
          <c:showCatName val="0"/>
          <c:showSerName val="0"/>
          <c:showPercent val="0"/>
          <c:showBubbleSize val="0"/>
        </c:dLbls>
        <c:gapWidth val="100"/>
        <c:shape val="box"/>
        <c:axId val="-1293772400"/>
        <c:axId val="-1293771840"/>
        <c:axId val="-1556090720"/>
      </c:bar3DChart>
      <c:catAx>
        <c:axId val="-1293772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71840"/>
        <c:crosses val="autoZero"/>
        <c:auto val="1"/>
        <c:lblAlgn val="ctr"/>
        <c:lblOffset val="100"/>
        <c:noMultiLvlLbl val="0"/>
      </c:catAx>
      <c:valAx>
        <c:axId val="-129377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2400"/>
        <c:crosses val="autoZero"/>
        <c:crossBetween val="between"/>
      </c:valAx>
      <c:serAx>
        <c:axId val="-1556090720"/>
        <c:scaling>
          <c:orientation val="minMax"/>
        </c:scaling>
        <c:delete val="1"/>
        <c:axPos val="b"/>
        <c:majorTickMark val="out"/>
        <c:minorTickMark val="none"/>
        <c:tickLblPos val="nextTo"/>
        <c:crossAx val="-129377184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IMPLEMENTACIÓN DEL SISTEMA DE GESTIÓN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META</c:v>
          </c:tx>
          <c:spPr>
            <a:solidFill>
              <a:srgbClr val="FFCC00"/>
            </a:solidFill>
            <a:ln>
              <a:noFill/>
            </a:ln>
            <a:effectLst/>
            <a:scene3d>
              <a:camera prst="orthographicFront"/>
              <a:lightRig rig="threePt" dir="t"/>
            </a:scene3d>
            <a:sp3d>
              <a:bevelT/>
            </a:sp3d>
          </c:spPr>
          <c:invertIfNegative val="0"/>
          <c:dLbls>
            <c:delete val="1"/>
          </c:dLbls>
          <c:cat>
            <c:strRef>
              <c:f>'INDICADORES ESTRATÉGICOS'!$D$70:$D$74</c:f>
              <c:strCache>
                <c:ptCount val="5"/>
                <c:pt idx="0">
                  <c:v>2023</c:v>
                </c:pt>
                <c:pt idx="1">
                  <c:v>2024</c:v>
                </c:pt>
                <c:pt idx="2">
                  <c:v>2025</c:v>
                </c:pt>
                <c:pt idx="3">
                  <c:v>2026</c:v>
                </c:pt>
                <c:pt idx="4">
                  <c:v>2023 - 2026</c:v>
                </c:pt>
              </c:strCache>
            </c:strRef>
          </c:cat>
          <c:val>
            <c:numRef>
              <c:f>'INDICADORES ESTRATÉGICOS'!$E$70:$E$74</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5F20-4AA8-B28B-98A3781BBFCD}"/>
            </c:ext>
          </c:extLst>
        </c:ser>
        <c:ser>
          <c:idx val="1"/>
          <c:order val="1"/>
          <c:tx>
            <c:v>EJECUTADO</c:v>
          </c:tx>
          <c:spPr>
            <a:solidFill>
              <a:srgbClr val="00B050"/>
            </a:solidFill>
            <a:ln>
              <a:noFill/>
            </a:ln>
            <a:effectLst/>
            <a:scene3d>
              <a:camera prst="orthographicFront"/>
              <a:lightRig rig="threePt" dir="t"/>
            </a:scene3d>
            <a:sp3d>
              <a:bevelT/>
            </a:sp3d>
          </c:spPr>
          <c:invertIfNegative val="0"/>
          <c:dLbls>
            <c:delete val="1"/>
          </c:dLbls>
          <c:cat>
            <c:strRef>
              <c:f>'INDICADORES ESTRATÉGICOS'!$D$70:$D$74</c:f>
              <c:strCache>
                <c:ptCount val="5"/>
                <c:pt idx="0">
                  <c:v>2023</c:v>
                </c:pt>
                <c:pt idx="1">
                  <c:v>2024</c:v>
                </c:pt>
                <c:pt idx="2">
                  <c:v>2025</c:v>
                </c:pt>
                <c:pt idx="3">
                  <c:v>2026</c:v>
                </c:pt>
                <c:pt idx="4">
                  <c:v>2023 - 2026</c:v>
                </c:pt>
              </c:strCache>
            </c:strRef>
          </c:cat>
          <c:val>
            <c:numRef>
              <c:f>'INDICADORES ESTRATÉGICOS'!$F$70:$F$74</c:f>
              <c:numCache>
                <c:formatCode>0%</c:formatCode>
                <c:ptCount val="5"/>
                <c:pt idx="0">
                  <c:v>1</c:v>
                </c:pt>
                <c:pt idx="1">
                  <c:v>1</c:v>
                </c:pt>
                <c:pt idx="4">
                  <c:v>1</c:v>
                </c:pt>
              </c:numCache>
            </c:numRef>
          </c:val>
          <c:extLst>
            <c:ext xmlns:c16="http://schemas.microsoft.com/office/drawing/2014/chart" uri="{C3380CC4-5D6E-409C-BE32-E72D297353CC}">
              <c16:uniqueId val="{00000001-5F20-4AA8-B28B-98A3781BBFCD}"/>
            </c:ext>
          </c:extLst>
        </c:ser>
        <c:dLbls>
          <c:showLegendKey val="0"/>
          <c:showVal val="1"/>
          <c:showCatName val="0"/>
          <c:showSerName val="0"/>
          <c:showPercent val="0"/>
          <c:showBubbleSize val="0"/>
        </c:dLbls>
        <c:gapWidth val="150"/>
        <c:axId val="-1454283744"/>
        <c:axId val="-1454278704"/>
      </c:barChart>
      <c:lineChart>
        <c:grouping val="standard"/>
        <c:varyColors val="0"/>
        <c:ser>
          <c:idx val="2"/>
          <c:order val="2"/>
          <c:spPr>
            <a:ln w="25400" cap="rnd">
              <a:noFill/>
              <a:round/>
            </a:ln>
            <a:effectLst/>
          </c:spPr>
          <c:marker>
            <c:symbol val="none"/>
          </c:marker>
          <c:dLbls>
            <c:dLbl>
              <c:idx val="0"/>
              <c:layout>
                <c:manualLayout>
                  <c:x val="-6.9960502613878621E-3"/>
                  <c:y val="-2.32817529457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20-4AA8-B28B-98A3781BBFCD}"/>
                </c:ext>
              </c:extLst>
            </c:dLbl>
            <c:dLbl>
              <c:idx val="1"/>
              <c:layout>
                <c:manualLayout>
                  <c:x val="-6.9960502613878621E-3"/>
                  <c:y val="-2.32817529457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20-4AA8-B28B-98A3781BBFCD}"/>
                </c:ext>
              </c:extLst>
            </c:dLbl>
            <c:dLbl>
              <c:idx val="2"/>
              <c:delete val="1"/>
              <c:extLst>
                <c:ext xmlns:c15="http://schemas.microsoft.com/office/drawing/2012/chart" uri="{CE6537A1-D6FC-4f65-9D91-7224C49458BB}"/>
                <c:ext xmlns:c16="http://schemas.microsoft.com/office/drawing/2014/chart" uri="{C3380CC4-5D6E-409C-BE32-E72D297353CC}">
                  <c16:uniqueId val="{00000004-5F20-4AA8-B28B-98A3781BBFCD}"/>
                </c:ext>
              </c:extLst>
            </c:dLbl>
            <c:dLbl>
              <c:idx val="3"/>
              <c:delete val="1"/>
              <c:extLst>
                <c:ext xmlns:c15="http://schemas.microsoft.com/office/drawing/2012/chart" uri="{CE6537A1-D6FC-4f65-9D91-7224C49458BB}"/>
                <c:ext xmlns:c16="http://schemas.microsoft.com/office/drawing/2014/chart" uri="{C3380CC4-5D6E-409C-BE32-E72D297353CC}">
                  <c16:uniqueId val="{00000005-5F20-4AA8-B28B-98A3781BBFCD}"/>
                </c:ext>
              </c:extLst>
            </c:dLbl>
            <c:dLbl>
              <c:idx val="4"/>
              <c:layout>
                <c:manualLayout>
                  <c:x val="-5.2470376960410247E-3"/>
                  <c:y val="-2.6607717652308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20-4AA8-B28B-98A3781BBF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ESTRATÉGICOS'!$D$70:$D$74</c:f>
              <c:strCache>
                <c:ptCount val="5"/>
                <c:pt idx="0">
                  <c:v>2023</c:v>
                </c:pt>
                <c:pt idx="1">
                  <c:v>2024</c:v>
                </c:pt>
                <c:pt idx="2">
                  <c:v>2025</c:v>
                </c:pt>
                <c:pt idx="3">
                  <c:v>2026</c:v>
                </c:pt>
                <c:pt idx="4">
                  <c:v>2023 - 2026</c:v>
                </c:pt>
              </c:strCache>
            </c:strRef>
          </c:cat>
          <c:val>
            <c:numRef>
              <c:f>'INDICADORES ESTRATÉGICOS'!$G$70:$G$74</c:f>
              <c:numCache>
                <c:formatCode>0%</c:formatCode>
                <c:ptCount val="5"/>
                <c:pt idx="0">
                  <c:v>1</c:v>
                </c:pt>
                <c:pt idx="1">
                  <c:v>1</c:v>
                </c:pt>
                <c:pt idx="2">
                  <c:v>0</c:v>
                </c:pt>
                <c:pt idx="3">
                  <c:v>0</c:v>
                </c:pt>
                <c:pt idx="4">
                  <c:v>1</c:v>
                </c:pt>
              </c:numCache>
            </c:numRef>
          </c:val>
          <c:smooth val="0"/>
          <c:extLst>
            <c:ext xmlns:c16="http://schemas.microsoft.com/office/drawing/2014/chart" uri="{C3380CC4-5D6E-409C-BE32-E72D297353CC}">
              <c16:uniqueId val="{00000007-5F20-4AA8-B28B-98A3781BBFCD}"/>
            </c:ext>
          </c:extLst>
        </c:ser>
        <c:dLbls>
          <c:showLegendKey val="0"/>
          <c:showVal val="1"/>
          <c:showCatName val="0"/>
          <c:showSerName val="0"/>
          <c:showPercent val="0"/>
          <c:showBubbleSize val="0"/>
        </c:dLbls>
        <c:marker val="1"/>
        <c:smooth val="0"/>
        <c:axId val="-1293775200"/>
        <c:axId val="-1454278144"/>
      </c:lineChart>
      <c:catAx>
        <c:axId val="-14542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78704"/>
        <c:crosses val="autoZero"/>
        <c:auto val="1"/>
        <c:lblAlgn val="ctr"/>
        <c:lblOffset val="100"/>
        <c:noMultiLvlLbl val="0"/>
      </c:catAx>
      <c:valAx>
        <c:axId val="-145427870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83744"/>
        <c:crosses val="autoZero"/>
        <c:crossBetween val="between"/>
        <c:majorUnit val="0.1"/>
      </c:valAx>
      <c:valAx>
        <c:axId val="-1454278144"/>
        <c:scaling>
          <c:orientation val="minMax"/>
        </c:scaling>
        <c:delete val="1"/>
        <c:axPos val="r"/>
        <c:numFmt formatCode="0%" sourceLinked="1"/>
        <c:majorTickMark val="out"/>
        <c:minorTickMark val="none"/>
        <c:tickLblPos val="nextTo"/>
        <c:crossAx val="-1293775200"/>
        <c:crosses val="max"/>
        <c:crossBetween val="between"/>
      </c:valAx>
      <c:catAx>
        <c:axId val="-1293775200"/>
        <c:scaling>
          <c:orientation val="minMax"/>
        </c:scaling>
        <c:delete val="1"/>
        <c:axPos val="b"/>
        <c:numFmt formatCode="General" sourceLinked="1"/>
        <c:majorTickMark val="out"/>
        <c:minorTickMark val="none"/>
        <c:tickLblPos val="nextTo"/>
        <c:crossAx val="-14542781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REDISEÑO INSTITUCIONAL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META</c:v>
          </c:tx>
          <c:spPr>
            <a:solidFill>
              <a:srgbClr val="FFCC00"/>
            </a:solidFill>
            <a:ln>
              <a:noFill/>
            </a:ln>
            <a:effectLst/>
            <a:scene3d>
              <a:camera prst="orthographicFront"/>
              <a:lightRig rig="threePt" dir="t"/>
            </a:scene3d>
            <a:sp3d>
              <a:bevelT/>
            </a:sp3d>
          </c:spPr>
          <c:invertIfNegative val="0"/>
          <c:dLbls>
            <c:delete val="1"/>
          </c:dLbls>
          <c:cat>
            <c:strRef>
              <c:f>'INDICADORES ESTRATÉGICOS'!$D$75:$D$79</c:f>
              <c:strCache>
                <c:ptCount val="5"/>
                <c:pt idx="0">
                  <c:v>2023</c:v>
                </c:pt>
                <c:pt idx="1">
                  <c:v>2024</c:v>
                </c:pt>
                <c:pt idx="2">
                  <c:v>2025</c:v>
                </c:pt>
                <c:pt idx="3">
                  <c:v>2026</c:v>
                </c:pt>
                <c:pt idx="4">
                  <c:v>2023 - 2026</c:v>
                </c:pt>
              </c:strCache>
            </c:strRef>
          </c:cat>
          <c:val>
            <c:numRef>
              <c:f>'INDICADORES ESTRATÉGICOS'!$E$75:$E$79</c:f>
              <c:numCache>
                <c:formatCode>0%</c:formatCode>
                <c:ptCount val="5"/>
                <c:pt idx="1">
                  <c:v>1</c:v>
                </c:pt>
                <c:pt idx="2">
                  <c:v>1</c:v>
                </c:pt>
                <c:pt idx="3">
                  <c:v>1</c:v>
                </c:pt>
                <c:pt idx="4">
                  <c:v>1</c:v>
                </c:pt>
              </c:numCache>
            </c:numRef>
          </c:val>
          <c:extLst>
            <c:ext xmlns:c16="http://schemas.microsoft.com/office/drawing/2014/chart" uri="{C3380CC4-5D6E-409C-BE32-E72D297353CC}">
              <c16:uniqueId val="{00000000-80D8-493A-8000-01E49089A3D3}"/>
            </c:ext>
          </c:extLst>
        </c:ser>
        <c:ser>
          <c:idx val="1"/>
          <c:order val="1"/>
          <c:tx>
            <c:v>EJECUTADO</c:v>
          </c:tx>
          <c:spPr>
            <a:solidFill>
              <a:srgbClr val="00B050"/>
            </a:solidFill>
            <a:ln>
              <a:noFill/>
            </a:ln>
            <a:effectLst/>
            <a:scene3d>
              <a:camera prst="orthographicFront"/>
              <a:lightRig rig="threePt" dir="t"/>
            </a:scene3d>
            <a:sp3d>
              <a:bevelT/>
            </a:sp3d>
          </c:spPr>
          <c:invertIfNegative val="0"/>
          <c:dLbls>
            <c:delete val="1"/>
          </c:dLbls>
          <c:cat>
            <c:strRef>
              <c:f>'INDICADORES ESTRATÉGICOS'!$D$75:$D$79</c:f>
              <c:strCache>
                <c:ptCount val="5"/>
                <c:pt idx="0">
                  <c:v>2023</c:v>
                </c:pt>
                <c:pt idx="1">
                  <c:v>2024</c:v>
                </c:pt>
                <c:pt idx="2">
                  <c:v>2025</c:v>
                </c:pt>
                <c:pt idx="3">
                  <c:v>2026</c:v>
                </c:pt>
                <c:pt idx="4">
                  <c:v>2023 - 2026</c:v>
                </c:pt>
              </c:strCache>
            </c:strRef>
          </c:cat>
          <c:val>
            <c:numRef>
              <c:f>'INDICADORES ESTRATÉGICOS'!$F$75:$F$79</c:f>
              <c:numCache>
                <c:formatCode>0%</c:formatCode>
                <c:ptCount val="5"/>
                <c:pt idx="1">
                  <c:v>1</c:v>
                </c:pt>
                <c:pt idx="4">
                  <c:v>1</c:v>
                </c:pt>
              </c:numCache>
            </c:numRef>
          </c:val>
          <c:extLst>
            <c:ext xmlns:c16="http://schemas.microsoft.com/office/drawing/2014/chart" uri="{C3380CC4-5D6E-409C-BE32-E72D297353CC}">
              <c16:uniqueId val="{00000001-80D8-493A-8000-01E49089A3D3}"/>
            </c:ext>
          </c:extLst>
        </c:ser>
        <c:dLbls>
          <c:showLegendKey val="0"/>
          <c:showVal val="1"/>
          <c:showCatName val="0"/>
          <c:showSerName val="0"/>
          <c:showPercent val="0"/>
          <c:showBubbleSize val="0"/>
        </c:dLbls>
        <c:gapWidth val="150"/>
        <c:axId val="-1454283744"/>
        <c:axId val="-1454278704"/>
      </c:barChart>
      <c:lineChart>
        <c:grouping val="standard"/>
        <c:varyColors val="0"/>
        <c:ser>
          <c:idx val="2"/>
          <c:order val="2"/>
          <c:spPr>
            <a:ln w="25400"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80D8-493A-8000-01E49089A3D3}"/>
                </c:ext>
              </c:extLst>
            </c:dLbl>
            <c:dLbl>
              <c:idx val="1"/>
              <c:layout>
                <c:manualLayout>
                  <c:x val="-8.7450628267348278E-3"/>
                  <c:y val="-2.32817529457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D8-493A-8000-01E49089A3D3}"/>
                </c:ext>
              </c:extLst>
            </c:dLbl>
            <c:dLbl>
              <c:idx val="2"/>
              <c:delete val="1"/>
              <c:extLst>
                <c:ext xmlns:c15="http://schemas.microsoft.com/office/drawing/2012/chart" uri="{CE6537A1-D6FC-4f65-9D91-7224C49458BB}"/>
                <c:ext xmlns:c16="http://schemas.microsoft.com/office/drawing/2014/chart" uri="{C3380CC4-5D6E-409C-BE32-E72D297353CC}">
                  <c16:uniqueId val="{00000004-80D8-493A-8000-01E49089A3D3}"/>
                </c:ext>
              </c:extLst>
            </c:dLbl>
            <c:dLbl>
              <c:idx val="3"/>
              <c:delete val="1"/>
              <c:extLst>
                <c:ext xmlns:c15="http://schemas.microsoft.com/office/drawing/2012/chart" uri="{CE6537A1-D6FC-4f65-9D91-7224C49458BB}"/>
                <c:ext xmlns:c16="http://schemas.microsoft.com/office/drawing/2014/chart" uri="{C3380CC4-5D6E-409C-BE32-E72D297353CC}">
                  <c16:uniqueId val="{00000005-80D8-493A-8000-01E49089A3D3}"/>
                </c:ext>
              </c:extLst>
            </c:dLbl>
            <c:dLbl>
              <c:idx val="4"/>
              <c:layout>
                <c:manualLayout>
                  <c:x val="-5.2470376960410247E-3"/>
                  <c:y val="-2.32817529457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D8-493A-8000-01E49089A3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ESTRATÉGICOS'!$D$75:$D$79</c:f>
              <c:strCache>
                <c:ptCount val="5"/>
                <c:pt idx="0">
                  <c:v>2023</c:v>
                </c:pt>
                <c:pt idx="1">
                  <c:v>2024</c:v>
                </c:pt>
                <c:pt idx="2">
                  <c:v>2025</c:v>
                </c:pt>
                <c:pt idx="3">
                  <c:v>2026</c:v>
                </c:pt>
                <c:pt idx="4">
                  <c:v>2023 - 2026</c:v>
                </c:pt>
              </c:strCache>
            </c:strRef>
          </c:cat>
          <c:val>
            <c:numRef>
              <c:f>'INDICADORES ESTRATÉGICOS'!$G$75:$G$79</c:f>
              <c:numCache>
                <c:formatCode>0%</c:formatCode>
                <c:ptCount val="5"/>
                <c:pt idx="0">
                  <c:v>0</c:v>
                </c:pt>
                <c:pt idx="1">
                  <c:v>1</c:v>
                </c:pt>
                <c:pt idx="2">
                  <c:v>0</c:v>
                </c:pt>
                <c:pt idx="3">
                  <c:v>0</c:v>
                </c:pt>
                <c:pt idx="4">
                  <c:v>1</c:v>
                </c:pt>
              </c:numCache>
            </c:numRef>
          </c:val>
          <c:smooth val="0"/>
          <c:extLst>
            <c:ext xmlns:c16="http://schemas.microsoft.com/office/drawing/2014/chart" uri="{C3380CC4-5D6E-409C-BE32-E72D297353CC}">
              <c16:uniqueId val="{00000007-80D8-493A-8000-01E49089A3D3}"/>
            </c:ext>
          </c:extLst>
        </c:ser>
        <c:dLbls>
          <c:showLegendKey val="0"/>
          <c:showVal val="1"/>
          <c:showCatName val="0"/>
          <c:showSerName val="0"/>
          <c:showPercent val="0"/>
          <c:showBubbleSize val="0"/>
        </c:dLbls>
        <c:marker val="1"/>
        <c:smooth val="0"/>
        <c:axId val="-1293775200"/>
        <c:axId val="-1454278144"/>
        <c:extLst>
          <c:ext xmlns:c15="http://schemas.microsoft.com/office/drawing/2012/chart" uri="{02D57815-91ED-43cb-92C2-25804820EDAC}">
            <c15:filteredLineSeries>
              <c15:ser>
                <c:idx val="3"/>
                <c:order val="3"/>
                <c:spPr>
                  <a:ln w="2540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'INDICADORES ESTRATÉGICOS'!$D$75:$D$79</c15:sqref>
                        </c15:formulaRef>
                      </c:ext>
                    </c:extLst>
                    <c:strCache>
                      <c:ptCount val="5"/>
                      <c:pt idx="0">
                        <c:v>2023</c:v>
                      </c:pt>
                      <c:pt idx="1">
                        <c:v>2024</c:v>
                      </c:pt>
                      <c:pt idx="2">
                        <c:v>2025</c:v>
                      </c:pt>
                      <c:pt idx="3">
                        <c:v>2026</c:v>
                      </c:pt>
                      <c:pt idx="4">
                        <c:v>2023 - 2026</c:v>
                      </c:pt>
                    </c:strCache>
                  </c:strRef>
                </c:cat>
                <c:val>
                  <c:numRef>
                    <c:extLst>
                      <c:ext uri="{02D57815-91ED-43cb-92C2-25804820EDAC}">
                        <c15:formulaRef>
                          <c15:sqref>'INDICADORES ESTRATÉGICOS'!$H$75:$H$79</c15:sqref>
                        </c15:formulaRef>
                      </c:ext>
                    </c:extLst>
                    <c:numCache>
                      <c:formatCode>0%</c:formatCode>
                      <c:ptCount val="5"/>
                      <c:pt idx="1">
                        <c:v>1</c:v>
                      </c:pt>
                      <c:pt idx="2">
                        <c:v>0</c:v>
                      </c:pt>
                      <c:pt idx="3">
                        <c:v>0</c:v>
                      </c:pt>
                      <c:pt idx="4">
                        <c:v>0.33333333333333331</c:v>
                      </c:pt>
                    </c:numCache>
                  </c:numRef>
                </c:val>
                <c:smooth val="0"/>
                <c:extLst>
                  <c:ext xmlns:c16="http://schemas.microsoft.com/office/drawing/2014/chart" uri="{C3380CC4-5D6E-409C-BE32-E72D297353CC}">
                    <c16:uniqueId val="{00000008-80D8-493A-8000-01E49089A3D3}"/>
                  </c:ext>
                </c:extLst>
              </c15:ser>
            </c15:filteredLineSeries>
          </c:ext>
        </c:extLst>
      </c:lineChart>
      <c:catAx>
        <c:axId val="-14542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78704"/>
        <c:crosses val="autoZero"/>
        <c:auto val="1"/>
        <c:lblAlgn val="ctr"/>
        <c:lblOffset val="100"/>
        <c:noMultiLvlLbl val="0"/>
      </c:catAx>
      <c:valAx>
        <c:axId val="-145427870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83744"/>
        <c:crosses val="autoZero"/>
        <c:crossBetween val="between"/>
        <c:majorUnit val="0.1"/>
      </c:valAx>
      <c:valAx>
        <c:axId val="-1454278144"/>
        <c:scaling>
          <c:orientation val="minMax"/>
        </c:scaling>
        <c:delete val="1"/>
        <c:axPos val="r"/>
        <c:numFmt formatCode="0%" sourceLinked="1"/>
        <c:majorTickMark val="out"/>
        <c:minorTickMark val="none"/>
        <c:tickLblPos val="nextTo"/>
        <c:crossAx val="-1293775200"/>
        <c:crosses val="max"/>
        <c:crossBetween val="between"/>
      </c:valAx>
      <c:catAx>
        <c:axId val="-1293775200"/>
        <c:scaling>
          <c:orientation val="minMax"/>
        </c:scaling>
        <c:delete val="1"/>
        <c:axPos val="b"/>
        <c:numFmt formatCode="General" sourceLinked="1"/>
        <c:majorTickMark val="out"/>
        <c:minorTickMark val="none"/>
        <c:tickLblPos val="nextTo"/>
        <c:crossAx val="-14542781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PLAN ESTRATÉGICO DE TALENTO HUMANO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META</c:v>
          </c:tx>
          <c:spPr>
            <a:solidFill>
              <a:srgbClr val="FFCC00"/>
            </a:solidFill>
            <a:ln>
              <a:noFill/>
            </a:ln>
            <a:effectLst/>
            <a:scene3d>
              <a:camera prst="orthographicFront"/>
              <a:lightRig rig="threePt" dir="t"/>
            </a:scene3d>
            <a:sp3d>
              <a:bevelT/>
            </a:sp3d>
          </c:spPr>
          <c:invertIfNegative val="0"/>
          <c:dLbls>
            <c:delete val="1"/>
          </c:dLbls>
          <c:cat>
            <c:strRef>
              <c:f>'INDICADORES ESTRATÉGICOS'!$D$60:$D$64</c:f>
              <c:strCache>
                <c:ptCount val="5"/>
                <c:pt idx="0">
                  <c:v>2023</c:v>
                </c:pt>
                <c:pt idx="1">
                  <c:v>2024</c:v>
                </c:pt>
                <c:pt idx="2">
                  <c:v>2025</c:v>
                </c:pt>
                <c:pt idx="3">
                  <c:v>2026</c:v>
                </c:pt>
                <c:pt idx="4">
                  <c:v>2023 - 2026</c:v>
                </c:pt>
              </c:strCache>
            </c:strRef>
          </c:cat>
          <c:val>
            <c:numRef>
              <c:f>'INDICADORES ESTRATÉGICOS'!$E$60:$E$64</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9376-4813-8638-84BCF2055F03}"/>
            </c:ext>
          </c:extLst>
        </c:ser>
        <c:ser>
          <c:idx val="1"/>
          <c:order val="1"/>
          <c:tx>
            <c:v>EJECUTADO</c:v>
          </c:tx>
          <c:spPr>
            <a:solidFill>
              <a:srgbClr val="00B050"/>
            </a:solidFill>
            <a:ln>
              <a:noFill/>
            </a:ln>
            <a:effectLst/>
          </c:spPr>
          <c:invertIfNegative val="0"/>
          <c:dPt>
            <c:idx val="0"/>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2-9376-4813-8638-84BCF2055F03}"/>
              </c:ext>
            </c:extLst>
          </c:dPt>
          <c:dPt>
            <c:idx val="1"/>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4-9376-4813-8638-84BCF2055F03}"/>
              </c:ext>
            </c:extLst>
          </c:dPt>
          <c:dLbls>
            <c:delete val="1"/>
          </c:dLbls>
          <c:cat>
            <c:strRef>
              <c:f>'INDICADORES ESTRATÉGICOS'!$D$60:$D$64</c:f>
              <c:strCache>
                <c:ptCount val="5"/>
                <c:pt idx="0">
                  <c:v>2023</c:v>
                </c:pt>
                <c:pt idx="1">
                  <c:v>2024</c:v>
                </c:pt>
                <c:pt idx="2">
                  <c:v>2025</c:v>
                </c:pt>
                <c:pt idx="3">
                  <c:v>2026</c:v>
                </c:pt>
                <c:pt idx="4">
                  <c:v>2023 - 2026</c:v>
                </c:pt>
              </c:strCache>
            </c:strRef>
          </c:cat>
          <c:val>
            <c:numRef>
              <c:f>'INDICADORES ESTRATÉGICOS'!$F$60:$F$64</c:f>
              <c:numCache>
                <c:formatCode>0%</c:formatCode>
                <c:ptCount val="5"/>
                <c:pt idx="0">
                  <c:v>0.96</c:v>
                </c:pt>
                <c:pt idx="1">
                  <c:v>1</c:v>
                </c:pt>
                <c:pt idx="4">
                  <c:v>0.98</c:v>
                </c:pt>
              </c:numCache>
            </c:numRef>
          </c:val>
          <c:extLst>
            <c:ext xmlns:c16="http://schemas.microsoft.com/office/drawing/2014/chart" uri="{C3380CC4-5D6E-409C-BE32-E72D297353CC}">
              <c16:uniqueId val="{00000005-9376-4813-8638-84BCF2055F03}"/>
            </c:ext>
          </c:extLst>
        </c:ser>
        <c:dLbls>
          <c:showLegendKey val="0"/>
          <c:showVal val="1"/>
          <c:showCatName val="0"/>
          <c:showSerName val="0"/>
          <c:showPercent val="0"/>
          <c:showBubbleSize val="0"/>
        </c:dLbls>
        <c:gapWidth val="150"/>
        <c:axId val="-1454279264"/>
        <c:axId val="-1454282064"/>
      </c:barChart>
      <c:lineChart>
        <c:grouping val="standard"/>
        <c:varyColors val="0"/>
        <c:ser>
          <c:idx val="2"/>
          <c:order val="2"/>
          <c:spPr>
            <a:ln w="25400" cap="rnd">
              <a:noFill/>
              <a:round/>
            </a:ln>
            <a:effectLst/>
          </c:spPr>
          <c:marker>
            <c:symbol val="none"/>
          </c:marker>
          <c:dLbls>
            <c:dLbl>
              <c:idx val="0"/>
              <c:layout>
                <c:manualLayout>
                  <c:x val="-5.2372235457323023E-3"/>
                  <c:y val="-3.7221630429975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76-4813-8638-84BCF2055F03}"/>
                </c:ext>
              </c:extLst>
            </c:dLbl>
            <c:dLbl>
              <c:idx val="1"/>
              <c:layout>
                <c:manualLayout>
                  <c:x val="-5.2372235457323656E-3"/>
                  <c:y val="-3.0454061260888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6-4813-8638-84BCF2055F03}"/>
                </c:ext>
              </c:extLst>
            </c:dLbl>
            <c:dLbl>
              <c:idx val="2"/>
              <c:delete val="1"/>
              <c:extLst>
                <c:ext xmlns:c15="http://schemas.microsoft.com/office/drawing/2012/chart" uri="{CE6537A1-D6FC-4f65-9D91-7224C49458BB}"/>
                <c:ext xmlns:c16="http://schemas.microsoft.com/office/drawing/2014/chart" uri="{C3380CC4-5D6E-409C-BE32-E72D297353CC}">
                  <c16:uniqueId val="{00000008-9376-4813-8638-84BCF2055F03}"/>
                </c:ext>
              </c:extLst>
            </c:dLbl>
            <c:dLbl>
              <c:idx val="3"/>
              <c:delete val="1"/>
              <c:extLst>
                <c:ext xmlns:c15="http://schemas.microsoft.com/office/drawing/2012/chart" uri="{CE6537A1-D6FC-4f65-9D91-7224C49458BB}"/>
                <c:ext xmlns:c16="http://schemas.microsoft.com/office/drawing/2014/chart" uri="{C3380CC4-5D6E-409C-BE32-E72D297353CC}">
                  <c16:uniqueId val="{00000009-9376-4813-8638-84BCF2055F03}"/>
                </c:ext>
              </c:extLst>
            </c:dLbl>
            <c:dLbl>
              <c:idx val="4"/>
              <c:layout>
                <c:manualLayout>
                  <c:x val="-3.4914823638216626E-3"/>
                  <c:y val="-3.04540612608887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76-4813-8638-84BCF2055F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ESTRATÉGICOS'!$D$60:$D$64</c:f>
              <c:strCache>
                <c:ptCount val="5"/>
                <c:pt idx="0">
                  <c:v>2023</c:v>
                </c:pt>
                <c:pt idx="1">
                  <c:v>2024</c:v>
                </c:pt>
                <c:pt idx="2">
                  <c:v>2025</c:v>
                </c:pt>
                <c:pt idx="3">
                  <c:v>2026</c:v>
                </c:pt>
                <c:pt idx="4">
                  <c:v>2023 - 2026</c:v>
                </c:pt>
              </c:strCache>
            </c:strRef>
          </c:cat>
          <c:val>
            <c:numRef>
              <c:f>'INDICADORES ESTRATÉGICOS'!$G$60:$G$64</c:f>
              <c:numCache>
                <c:formatCode>0%</c:formatCode>
                <c:ptCount val="5"/>
                <c:pt idx="0">
                  <c:v>0.96</c:v>
                </c:pt>
                <c:pt idx="1">
                  <c:v>1</c:v>
                </c:pt>
                <c:pt idx="2">
                  <c:v>0</c:v>
                </c:pt>
                <c:pt idx="3">
                  <c:v>0</c:v>
                </c:pt>
                <c:pt idx="4">
                  <c:v>0.98</c:v>
                </c:pt>
              </c:numCache>
            </c:numRef>
          </c:val>
          <c:smooth val="0"/>
          <c:extLst>
            <c:ext xmlns:c16="http://schemas.microsoft.com/office/drawing/2014/chart" uri="{C3380CC4-5D6E-409C-BE32-E72D297353CC}">
              <c16:uniqueId val="{0000000B-9376-4813-8638-84BCF2055F03}"/>
            </c:ext>
          </c:extLst>
        </c:ser>
        <c:dLbls>
          <c:showLegendKey val="0"/>
          <c:showVal val="1"/>
          <c:showCatName val="0"/>
          <c:showSerName val="0"/>
          <c:showPercent val="0"/>
          <c:showBubbleSize val="0"/>
        </c:dLbls>
        <c:marker val="1"/>
        <c:smooth val="0"/>
        <c:axId val="-1454284864"/>
        <c:axId val="-1454281504"/>
      </c:lineChart>
      <c:catAx>
        <c:axId val="-145427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54282064"/>
        <c:crosses val="autoZero"/>
        <c:auto val="1"/>
        <c:lblAlgn val="ctr"/>
        <c:lblOffset val="100"/>
        <c:noMultiLvlLbl val="0"/>
      </c:catAx>
      <c:valAx>
        <c:axId val="-145428206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4279264"/>
        <c:crosses val="autoZero"/>
        <c:crossBetween val="between"/>
        <c:majorUnit val="0.2"/>
      </c:valAx>
      <c:valAx>
        <c:axId val="-1454281504"/>
        <c:scaling>
          <c:orientation val="minMax"/>
        </c:scaling>
        <c:delete val="1"/>
        <c:axPos val="r"/>
        <c:numFmt formatCode="0%" sourceLinked="1"/>
        <c:majorTickMark val="out"/>
        <c:minorTickMark val="none"/>
        <c:tickLblPos val="nextTo"/>
        <c:crossAx val="-1454284864"/>
        <c:crosses val="max"/>
        <c:crossBetween val="between"/>
      </c:valAx>
      <c:catAx>
        <c:axId val="-1454284864"/>
        <c:scaling>
          <c:orientation val="minMax"/>
        </c:scaling>
        <c:delete val="1"/>
        <c:axPos val="b"/>
        <c:numFmt formatCode="General" sourceLinked="1"/>
        <c:majorTickMark val="out"/>
        <c:minorTickMark val="none"/>
        <c:tickLblPos val="nextTo"/>
        <c:crossAx val="-14542815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PLAN ESTRATÉGICO DE TALENTO HUMANO</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ESTRATÉGICOS'!$D$60:$D$64</c:f>
              <c:strCache>
                <c:ptCount val="5"/>
                <c:pt idx="0">
                  <c:v>2023</c:v>
                </c:pt>
                <c:pt idx="1">
                  <c:v>2024</c:v>
                </c:pt>
                <c:pt idx="2">
                  <c:v>2025</c:v>
                </c:pt>
                <c:pt idx="3">
                  <c:v>2026</c:v>
                </c:pt>
                <c:pt idx="4">
                  <c:v>2023 - 2026</c:v>
                </c:pt>
              </c:strCache>
            </c:strRef>
          </c:cat>
          <c:val>
            <c:numRef>
              <c:f>'INDICADORES ESTRATÉGICOS'!$H$60:$H$64</c:f>
              <c:numCache>
                <c:formatCode>0%</c:formatCode>
                <c:ptCount val="5"/>
                <c:pt idx="0">
                  <c:v>0.96</c:v>
                </c:pt>
                <c:pt idx="1">
                  <c:v>1</c:v>
                </c:pt>
                <c:pt idx="2">
                  <c:v>0</c:v>
                </c:pt>
                <c:pt idx="3">
                  <c:v>0</c:v>
                </c:pt>
                <c:pt idx="4">
                  <c:v>0.49</c:v>
                </c:pt>
              </c:numCache>
            </c:numRef>
          </c:val>
          <c:extLst>
            <c:ext xmlns:c16="http://schemas.microsoft.com/office/drawing/2014/chart" uri="{C3380CC4-5D6E-409C-BE32-E72D297353CC}">
              <c16:uniqueId val="{00000000-5CD6-48C9-8CDD-88589F1854C4}"/>
            </c:ext>
          </c:extLst>
        </c:ser>
        <c:dLbls>
          <c:showLegendKey val="0"/>
          <c:showVal val="1"/>
          <c:showCatName val="0"/>
          <c:showSerName val="0"/>
          <c:showPercent val="0"/>
          <c:showBubbleSize val="0"/>
        </c:dLbls>
        <c:gapWidth val="100"/>
        <c:shape val="box"/>
        <c:axId val="-1454277584"/>
        <c:axId val="-1454280384"/>
        <c:axId val="-1556090080"/>
      </c:bar3DChart>
      <c:catAx>
        <c:axId val="-145427758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54280384"/>
        <c:crosses val="autoZero"/>
        <c:auto val="1"/>
        <c:lblAlgn val="ctr"/>
        <c:lblOffset val="100"/>
        <c:noMultiLvlLbl val="0"/>
      </c:catAx>
      <c:valAx>
        <c:axId val="-145428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54277584"/>
        <c:crosses val="autoZero"/>
        <c:crossBetween val="between"/>
      </c:valAx>
      <c:serAx>
        <c:axId val="-1556090080"/>
        <c:scaling>
          <c:orientation val="minMax"/>
        </c:scaling>
        <c:delete val="1"/>
        <c:axPos val="b"/>
        <c:majorTickMark val="out"/>
        <c:minorTickMark val="none"/>
        <c:tickLblPos val="nextTo"/>
        <c:crossAx val="-14542803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IMPLEMENTACIÓN DEL SISTEMA DE GESTIÓN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'INDICADORES ESTRATÉGICOS'!$D$70:$D$73</c:f>
              <c:numCache>
                <c:formatCode>General</c:formatCode>
                <c:ptCount val="4"/>
                <c:pt idx="0">
                  <c:v>2023</c:v>
                </c:pt>
                <c:pt idx="1">
                  <c:v>2024</c:v>
                </c:pt>
                <c:pt idx="2">
                  <c:v>2025</c:v>
                </c:pt>
                <c:pt idx="3">
                  <c:v>2026</c:v>
                </c:pt>
              </c:numCache>
            </c:numRef>
          </c:cat>
          <c:val>
            <c:numRef>
              <c:f>'INDICADORES ESTRATÉGICOS'!$H$70:$H$73</c:f>
              <c:numCache>
                <c:formatCode>0%</c:formatCode>
                <c:ptCount val="4"/>
                <c:pt idx="0">
                  <c:v>1</c:v>
                </c:pt>
                <c:pt idx="1">
                  <c:v>1</c:v>
                </c:pt>
                <c:pt idx="2">
                  <c:v>0</c:v>
                </c:pt>
                <c:pt idx="3">
                  <c:v>0</c:v>
                </c:pt>
              </c:numCache>
            </c:numRef>
          </c:val>
          <c:extLst>
            <c:ext xmlns:c16="http://schemas.microsoft.com/office/drawing/2014/chart" uri="{C3380CC4-5D6E-409C-BE32-E72D297353CC}">
              <c16:uniqueId val="{00000000-8AEA-4B3D-92F3-A160048BABFC}"/>
            </c:ext>
          </c:extLst>
        </c:ser>
        <c:dLbls>
          <c:showLegendKey val="0"/>
          <c:showVal val="1"/>
          <c:showCatName val="0"/>
          <c:showSerName val="0"/>
          <c:showPercent val="0"/>
          <c:showBubbleSize val="0"/>
        </c:dLbls>
        <c:gapWidth val="100"/>
        <c:shape val="box"/>
        <c:axId val="-1293772400"/>
        <c:axId val="-1293771840"/>
        <c:axId val="-1556090720"/>
      </c:bar3DChart>
      <c:catAx>
        <c:axId val="-1293772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71840"/>
        <c:crosses val="autoZero"/>
        <c:auto val="1"/>
        <c:lblAlgn val="ctr"/>
        <c:lblOffset val="100"/>
        <c:noMultiLvlLbl val="0"/>
      </c:catAx>
      <c:valAx>
        <c:axId val="-129377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2400"/>
        <c:crosses val="autoZero"/>
        <c:crossBetween val="between"/>
      </c:valAx>
      <c:serAx>
        <c:axId val="-1556090720"/>
        <c:scaling>
          <c:orientation val="minMax"/>
        </c:scaling>
        <c:delete val="1"/>
        <c:axPos val="b"/>
        <c:majorTickMark val="out"/>
        <c:minorTickMark val="none"/>
        <c:tickLblPos val="nextTo"/>
        <c:crossAx val="-129377184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REDISEÑO INSTITUCIONAL</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'INDICADORES ESTRATÉGICOS'!$D$75:$D$78</c:f>
              <c:numCache>
                <c:formatCode>General</c:formatCode>
                <c:ptCount val="4"/>
                <c:pt idx="0">
                  <c:v>2023</c:v>
                </c:pt>
                <c:pt idx="1">
                  <c:v>2024</c:v>
                </c:pt>
                <c:pt idx="2">
                  <c:v>2025</c:v>
                </c:pt>
                <c:pt idx="3">
                  <c:v>2026</c:v>
                </c:pt>
              </c:numCache>
            </c:numRef>
          </c:cat>
          <c:val>
            <c:numRef>
              <c:f>'INDICADORES ESTRATÉGICOS'!$H$75:$H$78</c:f>
              <c:numCache>
                <c:formatCode>0%</c:formatCode>
                <c:ptCount val="4"/>
                <c:pt idx="1">
                  <c:v>1</c:v>
                </c:pt>
                <c:pt idx="2">
                  <c:v>0</c:v>
                </c:pt>
                <c:pt idx="3">
                  <c:v>0</c:v>
                </c:pt>
              </c:numCache>
            </c:numRef>
          </c:val>
          <c:extLst>
            <c:ext xmlns:c16="http://schemas.microsoft.com/office/drawing/2014/chart" uri="{C3380CC4-5D6E-409C-BE32-E72D297353CC}">
              <c16:uniqueId val="{00000000-52B0-486E-B265-7C367A9C2A0D}"/>
            </c:ext>
          </c:extLst>
        </c:ser>
        <c:dLbls>
          <c:showLegendKey val="0"/>
          <c:showVal val="1"/>
          <c:showCatName val="0"/>
          <c:showSerName val="0"/>
          <c:showPercent val="0"/>
          <c:showBubbleSize val="0"/>
        </c:dLbls>
        <c:gapWidth val="100"/>
        <c:shape val="box"/>
        <c:axId val="-1293772400"/>
        <c:axId val="-1293771840"/>
        <c:axId val="-1556090720"/>
      </c:bar3DChart>
      <c:catAx>
        <c:axId val="-1293772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71840"/>
        <c:crosses val="autoZero"/>
        <c:auto val="1"/>
        <c:lblAlgn val="ctr"/>
        <c:lblOffset val="100"/>
        <c:noMultiLvlLbl val="0"/>
      </c:catAx>
      <c:valAx>
        <c:axId val="-129377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2400"/>
        <c:crosses val="autoZero"/>
        <c:crossBetween val="between"/>
      </c:valAx>
      <c:serAx>
        <c:axId val="-1556090720"/>
        <c:scaling>
          <c:orientation val="minMax"/>
        </c:scaling>
        <c:delete val="1"/>
        <c:axPos val="b"/>
        <c:majorTickMark val="out"/>
        <c:minorTickMark val="none"/>
        <c:tickLblPos val="nextTo"/>
        <c:crossAx val="-129377184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PLANES DE ORDENAMIENTO PRODUCTIVO FORMULADOS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ESTRATÉGICOS'!$D$10:$D$14</c:f>
              <c:strCache>
                <c:ptCount val="5"/>
                <c:pt idx="0">
                  <c:v>2023</c:v>
                </c:pt>
                <c:pt idx="1">
                  <c:v>2024</c:v>
                </c:pt>
                <c:pt idx="2">
                  <c:v>2025</c:v>
                </c:pt>
                <c:pt idx="3">
                  <c:v>2026</c:v>
                </c:pt>
                <c:pt idx="4">
                  <c:v>2023 - 2026</c:v>
                </c:pt>
              </c:strCache>
            </c:strRef>
          </c:cat>
          <c:val>
            <c:numRef>
              <c:f>'INDICADORES ESTRATÉGICOS'!$E$10:$E$14</c:f>
              <c:numCache>
                <c:formatCode>General</c:formatCode>
                <c:ptCount val="5"/>
                <c:pt idx="0">
                  <c:v>1</c:v>
                </c:pt>
                <c:pt idx="1">
                  <c:v>1</c:v>
                </c:pt>
                <c:pt idx="2">
                  <c:v>1</c:v>
                </c:pt>
                <c:pt idx="3">
                  <c:v>1</c:v>
                </c:pt>
                <c:pt idx="4">
                  <c:v>4</c:v>
                </c:pt>
              </c:numCache>
            </c:numRef>
          </c:val>
          <c:extLst>
            <c:ext xmlns:c16="http://schemas.microsoft.com/office/drawing/2014/chart" uri="{C3380CC4-5D6E-409C-BE32-E72D297353CC}">
              <c16:uniqueId val="{00000000-07F6-4700-8AEA-07BE6A2D3C9C}"/>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ESTRATÉGICOS'!$D$10:$D$14</c:f>
              <c:strCache>
                <c:ptCount val="5"/>
                <c:pt idx="0">
                  <c:v>2023</c:v>
                </c:pt>
                <c:pt idx="1">
                  <c:v>2024</c:v>
                </c:pt>
                <c:pt idx="2">
                  <c:v>2025</c:v>
                </c:pt>
                <c:pt idx="3">
                  <c:v>2026</c:v>
                </c:pt>
                <c:pt idx="4">
                  <c:v>2023 - 2026</c:v>
                </c:pt>
              </c:strCache>
            </c:strRef>
          </c:cat>
          <c:val>
            <c:numRef>
              <c:f>'INDICADORES ESTRATÉGICOS'!$F$10:$F$14</c:f>
              <c:numCache>
                <c:formatCode>General</c:formatCode>
                <c:ptCount val="5"/>
                <c:pt idx="0">
                  <c:v>1</c:v>
                </c:pt>
                <c:pt idx="1">
                  <c:v>1</c:v>
                </c:pt>
                <c:pt idx="4">
                  <c:v>2</c:v>
                </c:pt>
              </c:numCache>
            </c:numRef>
          </c:val>
          <c:extLst>
            <c:ext xmlns:c16="http://schemas.microsoft.com/office/drawing/2014/chart" uri="{C3380CC4-5D6E-409C-BE32-E72D297353CC}">
              <c16:uniqueId val="{00000001-07F6-4700-8AEA-07BE6A2D3C9C}"/>
            </c:ext>
          </c:extLst>
        </c:ser>
        <c:dLbls>
          <c:showLegendKey val="0"/>
          <c:showVal val="1"/>
          <c:showCatName val="0"/>
          <c:showSerName val="0"/>
          <c:showPercent val="0"/>
          <c:showBubbleSize val="0"/>
        </c:dLbls>
        <c:gapWidth val="150"/>
        <c:axId val="-1447038176"/>
        <c:axId val="-144703537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1.2259948417197908E-2"/>
                  <c:y val="-2.041853713775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F6-4700-8AEA-07BE6A2D3C9C}"/>
                </c:ext>
              </c:extLst>
            </c:dLbl>
            <c:dLbl>
              <c:idx val="1"/>
              <c:layout>
                <c:manualLayout>
                  <c:x val="-7.0056848098274402E-3"/>
                  <c:y val="-2.3821626660714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F6-4700-8AEA-07BE6A2D3C9C}"/>
                </c:ext>
              </c:extLst>
            </c:dLbl>
            <c:dLbl>
              <c:idx val="2"/>
              <c:delete val="1"/>
              <c:extLst>
                <c:ext xmlns:c15="http://schemas.microsoft.com/office/drawing/2012/chart" uri="{CE6537A1-D6FC-4f65-9D91-7224C49458BB}"/>
                <c:ext xmlns:c16="http://schemas.microsoft.com/office/drawing/2014/chart" uri="{C3380CC4-5D6E-409C-BE32-E72D297353CC}">
                  <c16:uniqueId val="{00000004-07F6-4700-8AEA-07BE6A2D3C9C}"/>
                </c:ext>
              </c:extLst>
            </c:dLbl>
            <c:dLbl>
              <c:idx val="3"/>
              <c:delete val="1"/>
              <c:extLst>
                <c:ext xmlns:c15="http://schemas.microsoft.com/office/drawing/2012/chart" uri="{CE6537A1-D6FC-4f65-9D91-7224C49458BB}"/>
                <c:ext xmlns:c16="http://schemas.microsoft.com/office/drawing/2014/chart" uri="{C3380CC4-5D6E-409C-BE32-E72D297353CC}">
                  <c16:uniqueId val="{00000005-07F6-4700-8AEA-07BE6A2D3C9C}"/>
                </c:ext>
              </c:extLst>
            </c:dLbl>
            <c:dLbl>
              <c:idx val="4"/>
              <c:layout>
                <c:manualLayout>
                  <c:x val="-3.502842404913688E-3"/>
                  <c:y val="-0.279053340882654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F6-4700-8AEA-07BE6A2D3C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 ESTRATÉGICOS'!$D$10:$D$14</c:f>
              <c:strCache>
                <c:ptCount val="5"/>
                <c:pt idx="0">
                  <c:v>2023</c:v>
                </c:pt>
                <c:pt idx="1">
                  <c:v>2024</c:v>
                </c:pt>
                <c:pt idx="2">
                  <c:v>2025</c:v>
                </c:pt>
                <c:pt idx="3">
                  <c:v>2026</c:v>
                </c:pt>
                <c:pt idx="4">
                  <c:v>2023 - 2026</c:v>
                </c:pt>
              </c:strCache>
            </c:strRef>
          </c:cat>
          <c:val>
            <c:numRef>
              <c:f>'INDICADORES ESTRATÉGICOS'!$G$10:$G$14</c:f>
              <c:numCache>
                <c:formatCode>0%</c:formatCode>
                <c:ptCount val="5"/>
                <c:pt idx="0">
                  <c:v>1</c:v>
                </c:pt>
                <c:pt idx="1">
                  <c:v>1</c:v>
                </c:pt>
                <c:pt idx="2">
                  <c:v>0</c:v>
                </c:pt>
                <c:pt idx="3">
                  <c:v>0</c:v>
                </c:pt>
                <c:pt idx="4">
                  <c:v>0.5</c:v>
                </c:pt>
              </c:numCache>
            </c:numRef>
          </c:val>
          <c:smooth val="0"/>
          <c:extLst>
            <c:ext xmlns:c16="http://schemas.microsoft.com/office/drawing/2014/chart" uri="{C3380CC4-5D6E-409C-BE32-E72D297353CC}">
              <c16:uniqueId val="{00000007-07F6-4700-8AEA-07BE6A2D3C9C}"/>
            </c:ext>
          </c:extLst>
        </c:ser>
        <c:dLbls>
          <c:showLegendKey val="0"/>
          <c:showVal val="1"/>
          <c:showCatName val="0"/>
          <c:showSerName val="0"/>
          <c:showPercent val="0"/>
          <c:showBubbleSize val="0"/>
        </c:dLbls>
        <c:marker val="1"/>
        <c:smooth val="0"/>
        <c:axId val="-1447046576"/>
        <c:axId val="-1447015216"/>
      </c:lineChart>
      <c:catAx>
        <c:axId val="-14470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47035376"/>
        <c:crosses val="autoZero"/>
        <c:auto val="1"/>
        <c:lblAlgn val="ctr"/>
        <c:lblOffset val="100"/>
        <c:noMultiLvlLbl val="0"/>
      </c:catAx>
      <c:valAx>
        <c:axId val="-144703537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7038176"/>
        <c:crosses val="autoZero"/>
        <c:crossBetween val="between"/>
      </c:valAx>
      <c:valAx>
        <c:axId val="-1447015216"/>
        <c:scaling>
          <c:orientation val="minMax"/>
        </c:scaling>
        <c:delete val="1"/>
        <c:axPos val="r"/>
        <c:numFmt formatCode="0%" sourceLinked="1"/>
        <c:majorTickMark val="out"/>
        <c:minorTickMark val="none"/>
        <c:tickLblPos val="nextTo"/>
        <c:crossAx val="-1447046576"/>
        <c:crosses val="max"/>
        <c:crossBetween val="between"/>
      </c:valAx>
      <c:catAx>
        <c:axId val="-1447046576"/>
        <c:scaling>
          <c:orientation val="minMax"/>
        </c:scaling>
        <c:delete val="1"/>
        <c:axPos val="b"/>
        <c:numFmt formatCode="General" sourceLinked="1"/>
        <c:majorTickMark val="out"/>
        <c:minorTickMark val="none"/>
        <c:tickLblPos val="nextTo"/>
        <c:crossAx val="-144701521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TALLERES TEMATICOS REGIONALES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ESTRATÉGICOS'!$D$55:$D$58</c:f>
              <c:numCache>
                <c:formatCode>General</c:formatCode>
                <c:ptCount val="4"/>
                <c:pt idx="0">
                  <c:v>2023</c:v>
                </c:pt>
                <c:pt idx="1">
                  <c:v>2024</c:v>
                </c:pt>
                <c:pt idx="2">
                  <c:v>2025</c:v>
                </c:pt>
                <c:pt idx="3">
                  <c:v>2026</c:v>
                </c:pt>
              </c:numCache>
            </c:numRef>
          </c:cat>
          <c:val>
            <c:numRef>
              <c:f>'INDICADORES ESTRATÉGICOS'!$H$55:$H$58</c:f>
              <c:numCache>
                <c:formatCode>0%</c:formatCode>
                <c:ptCount val="4"/>
                <c:pt idx="0">
                  <c:v>1.1875</c:v>
                </c:pt>
                <c:pt idx="1">
                  <c:v>0.8125</c:v>
                </c:pt>
                <c:pt idx="2">
                  <c:v>2</c:v>
                </c:pt>
                <c:pt idx="3">
                  <c:v>0</c:v>
                </c:pt>
              </c:numCache>
            </c:numRef>
          </c:val>
          <c:extLst>
            <c:ext xmlns:c16="http://schemas.microsoft.com/office/drawing/2014/chart" uri="{C3380CC4-5D6E-409C-BE32-E72D297353CC}">
              <c16:uniqueId val="{00000000-F9F5-4255-9FFE-4F3306FBD225}"/>
            </c:ext>
          </c:extLst>
        </c:ser>
        <c:dLbls>
          <c:showLegendKey val="0"/>
          <c:showVal val="1"/>
          <c:showCatName val="0"/>
          <c:showSerName val="0"/>
          <c:showPercent val="0"/>
          <c:showBubbleSize val="0"/>
        </c:dLbls>
        <c:gapWidth val="100"/>
        <c:shape val="box"/>
        <c:axId val="-1293772400"/>
        <c:axId val="-1293771840"/>
        <c:axId val="-1556090720"/>
      </c:bar3DChart>
      <c:catAx>
        <c:axId val="-1293772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71840"/>
        <c:crosses val="autoZero"/>
        <c:auto val="1"/>
        <c:lblAlgn val="ctr"/>
        <c:lblOffset val="100"/>
        <c:noMultiLvlLbl val="0"/>
      </c:catAx>
      <c:valAx>
        <c:axId val="-129377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2400"/>
        <c:crosses val="autoZero"/>
        <c:crossBetween val="between"/>
      </c:valAx>
      <c:serAx>
        <c:axId val="-1556090720"/>
        <c:scaling>
          <c:orientation val="minMax"/>
        </c:scaling>
        <c:delete val="1"/>
        <c:axPos val="b"/>
        <c:majorTickMark val="out"/>
        <c:minorTickMark val="none"/>
        <c:tickLblPos val="nextTo"/>
        <c:crossAx val="-129377184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DOCUMENTOS DE PLANEACIÓN ELABORADOS – LCI ADECUACIÓN DE TIERRAS Y RECONVERSIÓN PRODUCTIVA</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Pt>
            <c:idx val="0"/>
            <c:invertIfNegative val="0"/>
            <c:bubble3D val="0"/>
            <c:spPr>
              <a:solidFill>
                <a:srgbClr val="FFC000"/>
              </a:solidFill>
              <a:ln>
                <a:noFill/>
              </a:ln>
              <a:effectLst/>
              <a:scene3d>
                <a:camera prst="orthographicFront"/>
                <a:lightRig rig="threePt" dir="t"/>
              </a:scene3d>
              <a:sp3d>
                <a:bevelT w="63500" h="63500"/>
              </a:sp3d>
            </c:spPr>
            <c:extLst>
              <c:ext xmlns:c16="http://schemas.microsoft.com/office/drawing/2014/chart" uri="{C3380CC4-5D6E-409C-BE32-E72D297353CC}">
                <c16:uniqueId val="{00000001-128B-4FA5-A890-406D1AD8E5CF}"/>
              </c:ext>
            </c:extLst>
          </c:dPt>
          <c:dLbls>
            <c:delete val="1"/>
          </c:dLbls>
          <c:cat>
            <c:strRef>
              <c:f>'PROYECTO DOTA'!$C$5:$C$9</c:f>
              <c:strCache>
                <c:ptCount val="5"/>
                <c:pt idx="0">
                  <c:v>2023</c:v>
                </c:pt>
                <c:pt idx="1">
                  <c:v>2024</c:v>
                </c:pt>
                <c:pt idx="2">
                  <c:v>2025</c:v>
                </c:pt>
                <c:pt idx="3">
                  <c:v>2026</c:v>
                </c:pt>
                <c:pt idx="4">
                  <c:v>2023 - 2026</c:v>
                </c:pt>
              </c:strCache>
            </c:strRef>
          </c:cat>
          <c:val>
            <c:numRef>
              <c:f>'PROYECTO DOTA'!$D$5:$D$9</c:f>
              <c:numCache>
                <c:formatCode>General</c:formatCode>
                <c:ptCount val="5"/>
                <c:pt idx="0">
                  <c:v>5</c:v>
                </c:pt>
                <c:pt idx="1">
                  <c:v>11</c:v>
                </c:pt>
                <c:pt idx="2">
                  <c:v>3</c:v>
                </c:pt>
                <c:pt idx="3">
                  <c:v>4</c:v>
                </c:pt>
                <c:pt idx="4">
                  <c:v>23</c:v>
                </c:pt>
              </c:numCache>
            </c:numRef>
          </c:val>
          <c:extLst>
            <c:ext xmlns:c16="http://schemas.microsoft.com/office/drawing/2014/chart" uri="{C3380CC4-5D6E-409C-BE32-E72D297353CC}">
              <c16:uniqueId val="{00000002-128B-4FA5-A890-406D1AD8E5CF}"/>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DOTA'!$C$5:$C$9</c:f>
              <c:strCache>
                <c:ptCount val="5"/>
                <c:pt idx="0">
                  <c:v>2023</c:v>
                </c:pt>
                <c:pt idx="1">
                  <c:v>2024</c:v>
                </c:pt>
                <c:pt idx="2">
                  <c:v>2025</c:v>
                </c:pt>
                <c:pt idx="3">
                  <c:v>2026</c:v>
                </c:pt>
                <c:pt idx="4">
                  <c:v>2023 - 2026</c:v>
                </c:pt>
              </c:strCache>
            </c:strRef>
          </c:cat>
          <c:val>
            <c:numRef>
              <c:f>'PROYECTO DOTA'!$E$5:$E$9</c:f>
              <c:numCache>
                <c:formatCode>General</c:formatCode>
                <c:ptCount val="5"/>
                <c:pt idx="0">
                  <c:v>5</c:v>
                </c:pt>
                <c:pt idx="1">
                  <c:v>11</c:v>
                </c:pt>
                <c:pt idx="4">
                  <c:v>16</c:v>
                </c:pt>
              </c:numCache>
            </c:numRef>
          </c:val>
          <c:extLst>
            <c:ext xmlns:c16="http://schemas.microsoft.com/office/drawing/2014/chart" uri="{C3380CC4-5D6E-409C-BE32-E72D297353CC}">
              <c16:uniqueId val="{00000003-128B-4FA5-A890-406D1AD8E5CF}"/>
            </c:ext>
          </c:extLst>
        </c:ser>
        <c:dLbls>
          <c:showLegendKey val="0"/>
          <c:showVal val="1"/>
          <c:showCatName val="0"/>
          <c:showSerName val="0"/>
          <c:showPercent val="0"/>
          <c:showBubbleSize val="0"/>
        </c:dLbls>
        <c:gapWidth val="150"/>
        <c:axId val="-1293771280"/>
        <c:axId val="-129377072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3.5091742802393425E-3"/>
                  <c:y val="-0.115295545591946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B-4FA5-A890-406D1AD8E5CF}"/>
                </c:ext>
              </c:extLst>
            </c:dLbl>
            <c:dLbl>
              <c:idx val="1"/>
              <c:layout>
                <c:manualLayout>
                  <c:x val="-3.5091742802394067E-3"/>
                  <c:y val="-0.24806011324327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8B-4FA5-A890-406D1AD8E5CF}"/>
                </c:ext>
              </c:extLst>
            </c:dLbl>
            <c:dLbl>
              <c:idx val="2"/>
              <c:delete val="1"/>
              <c:extLst>
                <c:ext xmlns:c15="http://schemas.microsoft.com/office/drawing/2012/chart" uri="{CE6537A1-D6FC-4f65-9D91-7224C49458BB}"/>
                <c:ext xmlns:c16="http://schemas.microsoft.com/office/drawing/2014/chart" uri="{C3380CC4-5D6E-409C-BE32-E72D297353CC}">
                  <c16:uniqueId val="{00000006-128B-4FA5-A890-406D1AD8E5CF}"/>
                </c:ext>
              </c:extLst>
            </c:dLbl>
            <c:dLbl>
              <c:idx val="3"/>
              <c:delete val="1"/>
              <c:extLst>
                <c:ext xmlns:c15="http://schemas.microsoft.com/office/drawing/2012/chart" uri="{CE6537A1-D6FC-4f65-9D91-7224C49458BB}"/>
                <c:ext xmlns:c16="http://schemas.microsoft.com/office/drawing/2014/chart" uri="{C3380CC4-5D6E-409C-BE32-E72D297353CC}">
                  <c16:uniqueId val="{00000007-128B-4FA5-A890-406D1AD8E5CF}"/>
                </c:ext>
              </c:extLst>
            </c:dLbl>
            <c:dLbl>
              <c:idx val="4"/>
              <c:layout>
                <c:manualLayout>
                  <c:x val="0"/>
                  <c:y val="-0.359861854423348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8B-4FA5-A890-406D1AD8E5CF}"/>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DOTA'!$C$5:$C$9</c:f>
              <c:strCache>
                <c:ptCount val="5"/>
                <c:pt idx="0">
                  <c:v>2023</c:v>
                </c:pt>
                <c:pt idx="1">
                  <c:v>2024</c:v>
                </c:pt>
                <c:pt idx="2">
                  <c:v>2025</c:v>
                </c:pt>
                <c:pt idx="3">
                  <c:v>2026</c:v>
                </c:pt>
                <c:pt idx="4">
                  <c:v>2023 - 2026</c:v>
                </c:pt>
              </c:strCache>
            </c:strRef>
          </c:cat>
          <c:val>
            <c:numRef>
              <c:f>'PROYECTO DOTA'!$F$5:$F$9</c:f>
              <c:numCache>
                <c:formatCode>0%</c:formatCode>
                <c:ptCount val="5"/>
                <c:pt idx="0">
                  <c:v>1</c:v>
                </c:pt>
                <c:pt idx="1">
                  <c:v>1</c:v>
                </c:pt>
                <c:pt idx="2">
                  <c:v>0</c:v>
                </c:pt>
                <c:pt idx="3">
                  <c:v>0</c:v>
                </c:pt>
                <c:pt idx="4">
                  <c:v>0.69565217391304346</c:v>
                </c:pt>
              </c:numCache>
            </c:numRef>
          </c:val>
          <c:smooth val="0"/>
          <c:extLst>
            <c:ext xmlns:c16="http://schemas.microsoft.com/office/drawing/2014/chart" uri="{C3380CC4-5D6E-409C-BE32-E72D297353CC}">
              <c16:uniqueId val="{00000009-128B-4FA5-A890-406D1AD8E5CF}"/>
            </c:ext>
          </c:extLst>
        </c:ser>
        <c:dLbls>
          <c:showLegendKey val="0"/>
          <c:showVal val="1"/>
          <c:showCatName val="0"/>
          <c:showSerName val="0"/>
          <c:showPercent val="0"/>
          <c:showBubbleSize val="0"/>
        </c:dLbls>
        <c:marker val="1"/>
        <c:smooth val="0"/>
        <c:axId val="-1293774640"/>
        <c:axId val="-1293772960"/>
      </c:lineChart>
      <c:catAx>
        <c:axId val="-129377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3770720"/>
        <c:crosses val="autoZero"/>
        <c:auto val="1"/>
        <c:lblAlgn val="ctr"/>
        <c:lblOffset val="100"/>
        <c:noMultiLvlLbl val="0"/>
      </c:catAx>
      <c:valAx>
        <c:axId val="-1293770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3771280"/>
        <c:crosses val="autoZero"/>
        <c:crossBetween val="between"/>
        <c:majorUnit val="3"/>
      </c:valAx>
      <c:valAx>
        <c:axId val="-1293772960"/>
        <c:scaling>
          <c:orientation val="minMax"/>
        </c:scaling>
        <c:delete val="1"/>
        <c:axPos val="r"/>
        <c:numFmt formatCode="0%" sourceLinked="1"/>
        <c:majorTickMark val="out"/>
        <c:minorTickMark val="none"/>
        <c:tickLblPos val="nextTo"/>
        <c:crossAx val="-1293774640"/>
        <c:crosses val="max"/>
        <c:crossBetween val="between"/>
      </c:valAx>
      <c:catAx>
        <c:axId val="-1293774640"/>
        <c:scaling>
          <c:orientation val="minMax"/>
        </c:scaling>
        <c:delete val="1"/>
        <c:axPos val="b"/>
        <c:numFmt formatCode="General" sourceLinked="1"/>
        <c:majorTickMark val="out"/>
        <c:minorTickMark val="none"/>
        <c:tickLblPos val="nextTo"/>
        <c:crossAx val="-12937729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sz="105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(2023 - 2026)</a:t>
            </a:r>
          </a:p>
          <a:p>
            <a:pPr>
              <a:defRPr/>
            </a:pPr>
            <a:r>
              <a:rPr lang="es-CO" sz="1400" b="1" baseline="0">
                <a:solidFill>
                  <a:schemeClr val="tx1"/>
                </a:solidFill>
                <a:latin typeface="Arial" panose="020B0604020202020204" pitchFamily="34" charset="0"/>
                <a:cs typeface="Arial" panose="020B0604020202020204" pitchFamily="34" charset="0"/>
              </a:rPr>
              <a:t>% </a:t>
            </a:r>
            <a:r>
              <a:rPr lang="es-CO" sz="1400" b="1">
                <a:solidFill>
                  <a:schemeClr val="tx1"/>
                </a:solidFill>
                <a:latin typeface="Arial" panose="020B0604020202020204" pitchFamily="34" charset="0"/>
                <a:cs typeface="Arial" panose="020B0604020202020204" pitchFamily="34" charset="0"/>
              </a:rPr>
              <a:t>DOCUMENTOS DE PLANEACIÓN ELABORADOS – LCI ADECUACIÓN DE TIERRAS Y RECONVERSIÓN PRODUCTIVA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471984909167954E-3"/>
                  <c:y val="-3.783897983726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A-4E5C-845E-483B7912BDC5}"/>
                </c:ext>
              </c:extLst>
            </c:dLbl>
            <c:dLbl>
              <c:idx val="1"/>
              <c:layout>
                <c:manualLayout>
                  <c:x val="-6.3652321351031238E-17"/>
                  <c:y val="-4.8158701611068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A-4E5C-845E-483B7912BDC5}"/>
                </c:ext>
              </c:extLst>
            </c:dLbl>
            <c:dLbl>
              <c:idx val="2"/>
              <c:layout>
                <c:manualLayout>
                  <c:x val="3.471984909167954E-3"/>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A-4E5C-845E-483B7912BDC5}"/>
                </c:ext>
              </c:extLst>
            </c:dLbl>
            <c:dLbl>
              <c:idx val="3"/>
              <c:layout>
                <c:manualLayout>
                  <c:x val="-1.2730464270206248E-16"/>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A-4E5C-845E-483B7912BDC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'PROYECTO DOTA'!$C$5:$C$9</c15:sqref>
                  </c15:fullRef>
                </c:ext>
              </c:extLst>
              <c:f>'PROYECTO DOTA'!$C$5:$C$8</c:f>
              <c:strCache>
                <c:ptCount val="4"/>
                <c:pt idx="0">
                  <c:v>2023</c:v>
                </c:pt>
                <c:pt idx="1">
                  <c:v>2024</c:v>
                </c:pt>
                <c:pt idx="2">
                  <c:v>2025</c:v>
                </c:pt>
                <c:pt idx="3">
                  <c:v>2026</c:v>
                </c:pt>
              </c:strCache>
            </c:strRef>
          </c:cat>
          <c:val>
            <c:numRef>
              <c:extLst>
                <c:ext xmlns:c15="http://schemas.microsoft.com/office/drawing/2012/chart" uri="{02D57815-91ED-43cb-92C2-25804820EDAC}">
                  <c15:fullRef>
                    <c15:sqref>'PROYECTO DOTA'!$G$5:$G$9</c15:sqref>
                  </c15:fullRef>
                </c:ext>
              </c:extLst>
              <c:f>'PROYECTO DOTA'!$G$5:$G$8</c:f>
              <c:numCache>
                <c:formatCode>0.0%</c:formatCode>
                <c:ptCount val="4"/>
                <c:pt idx="0">
                  <c:v>0.21739130434782608</c:v>
                </c:pt>
                <c:pt idx="1">
                  <c:v>0.69565217391304346</c:v>
                </c:pt>
                <c:pt idx="2">
                  <c:v>0.69565217391304346</c:v>
                </c:pt>
                <c:pt idx="3">
                  <c:v>0.69565217391304346</c:v>
                </c:pt>
              </c:numCache>
            </c:numRef>
          </c:val>
          <c:extLst>
            <c:ext xmlns:c16="http://schemas.microsoft.com/office/drawing/2014/chart" uri="{C3380CC4-5D6E-409C-BE32-E72D297353CC}">
              <c16:uniqueId val="{00000004-04AA-4E5C-845E-483B7912BDC5}"/>
            </c:ext>
          </c:extLst>
        </c:ser>
        <c:dLbls>
          <c:showLegendKey val="0"/>
          <c:showVal val="1"/>
          <c:showCatName val="0"/>
          <c:showSerName val="0"/>
          <c:showPercent val="0"/>
          <c:showBubbleSize val="0"/>
        </c:dLbls>
        <c:gapWidth val="100"/>
        <c:shape val="box"/>
        <c:axId val="-1293770160"/>
        <c:axId val="-1293769600"/>
        <c:axId val="-1556089440"/>
      </c:bar3DChart>
      <c:catAx>
        <c:axId val="-12937701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293769600"/>
        <c:crosses val="autoZero"/>
        <c:auto val="1"/>
        <c:lblAlgn val="ctr"/>
        <c:lblOffset val="100"/>
        <c:noMultiLvlLbl val="0"/>
      </c:catAx>
      <c:valAx>
        <c:axId val="-12937696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293770160"/>
        <c:crosses val="autoZero"/>
        <c:crossBetween val="between"/>
      </c:valAx>
      <c:serAx>
        <c:axId val="-1556089440"/>
        <c:scaling>
          <c:orientation val="minMax"/>
        </c:scaling>
        <c:delete val="1"/>
        <c:axPos val="b"/>
        <c:majorTickMark val="out"/>
        <c:minorTickMark val="none"/>
        <c:tickLblPos val="nextTo"/>
        <c:crossAx val="-1293769600"/>
        <c:crosses val="autoZero"/>
      </c:serAx>
      <c:spPr>
        <a:noFill/>
        <a:ln>
          <a:noFill/>
        </a:ln>
        <a:effectLst/>
      </c:spPr>
    </c:plotArea>
    <c:legend>
      <c:legendPos val="b"/>
      <c:layout>
        <c:manualLayout>
          <c:xMode val="edge"/>
          <c:yMode val="edge"/>
          <c:x val="0.46432046550983552"/>
          <c:y val="0.79947285863550765"/>
          <c:w val="0.10248187048038376"/>
          <c:h val="6.41721942750300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PLANES DE ORDENAMIENTO PRODUCTIVO FORMULADOS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DOTA'!$C$10:$C$14</c:f>
              <c:strCache>
                <c:ptCount val="5"/>
                <c:pt idx="0">
                  <c:v>2023</c:v>
                </c:pt>
                <c:pt idx="1">
                  <c:v>2024</c:v>
                </c:pt>
                <c:pt idx="2">
                  <c:v>2025</c:v>
                </c:pt>
                <c:pt idx="3">
                  <c:v>2026</c:v>
                </c:pt>
                <c:pt idx="4">
                  <c:v>2023 - 2026</c:v>
                </c:pt>
              </c:strCache>
            </c:strRef>
          </c:cat>
          <c:val>
            <c:numRef>
              <c:f>'PROYECTO DOTA'!$D$10:$D$14</c:f>
              <c:numCache>
                <c:formatCode>General</c:formatCode>
                <c:ptCount val="5"/>
                <c:pt idx="0">
                  <c:v>1</c:v>
                </c:pt>
                <c:pt idx="1">
                  <c:v>1</c:v>
                </c:pt>
                <c:pt idx="2">
                  <c:v>1</c:v>
                </c:pt>
                <c:pt idx="3">
                  <c:v>1</c:v>
                </c:pt>
                <c:pt idx="4">
                  <c:v>4</c:v>
                </c:pt>
              </c:numCache>
            </c:numRef>
          </c:val>
          <c:extLst>
            <c:ext xmlns:c16="http://schemas.microsoft.com/office/drawing/2014/chart" uri="{C3380CC4-5D6E-409C-BE32-E72D297353CC}">
              <c16:uniqueId val="{00000000-B995-4150-AAB5-76432B5B7205}"/>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DOTA'!$C$10:$C$14</c:f>
              <c:strCache>
                <c:ptCount val="5"/>
                <c:pt idx="0">
                  <c:v>2023</c:v>
                </c:pt>
                <c:pt idx="1">
                  <c:v>2024</c:v>
                </c:pt>
                <c:pt idx="2">
                  <c:v>2025</c:v>
                </c:pt>
                <c:pt idx="3">
                  <c:v>2026</c:v>
                </c:pt>
                <c:pt idx="4">
                  <c:v>2023 - 2026</c:v>
                </c:pt>
              </c:strCache>
            </c:strRef>
          </c:cat>
          <c:val>
            <c:numRef>
              <c:f>'PROYECTO DOTA'!$E$10:$E$14</c:f>
              <c:numCache>
                <c:formatCode>General</c:formatCode>
                <c:ptCount val="5"/>
                <c:pt idx="0">
                  <c:v>1</c:v>
                </c:pt>
                <c:pt idx="1">
                  <c:v>1</c:v>
                </c:pt>
                <c:pt idx="4">
                  <c:v>2</c:v>
                </c:pt>
              </c:numCache>
            </c:numRef>
          </c:val>
          <c:extLst>
            <c:ext xmlns:c16="http://schemas.microsoft.com/office/drawing/2014/chart" uri="{C3380CC4-5D6E-409C-BE32-E72D297353CC}">
              <c16:uniqueId val="{00000001-B995-4150-AAB5-76432B5B7205}"/>
            </c:ext>
          </c:extLst>
        </c:ser>
        <c:dLbls>
          <c:showLegendKey val="0"/>
          <c:showVal val="1"/>
          <c:showCatName val="0"/>
          <c:showSerName val="0"/>
          <c:showPercent val="0"/>
          <c:showBubbleSize val="0"/>
        </c:dLbls>
        <c:gapWidth val="150"/>
        <c:axId val="-1293769040"/>
        <c:axId val="-129376848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5.2825410769562252E-3"/>
                  <c:y val="-3.8078042815856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5-4150-AAB5-76432B5B7205}"/>
                </c:ext>
              </c:extLst>
            </c:dLbl>
            <c:dLbl>
              <c:idx val="1"/>
              <c:layout>
                <c:manualLayout>
                  <c:x val="-1.5847623230868673E-2"/>
                  <c:y val="-4.1539683071843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95-4150-AAB5-76432B5B7205}"/>
                </c:ext>
              </c:extLst>
            </c:dLbl>
            <c:dLbl>
              <c:idx val="2"/>
              <c:delete val="1"/>
              <c:extLst>
                <c:ext xmlns:c15="http://schemas.microsoft.com/office/drawing/2012/chart" uri="{CE6537A1-D6FC-4f65-9D91-7224C49458BB}"/>
                <c:ext xmlns:c16="http://schemas.microsoft.com/office/drawing/2014/chart" uri="{C3380CC4-5D6E-409C-BE32-E72D297353CC}">
                  <c16:uniqueId val="{00000004-B995-4150-AAB5-76432B5B7205}"/>
                </c:ext>
              </c:extLst>
            </c:dLbl>
            <c:dLbl>
              <c:idx val="3"/>
              <c:delete val="1"/>
              <c:extLst>
                <c:ext xmlns:c15="http://schemas.microsoft.com/office/drawing/2012/chart" uri="{CE6537A1-D6FC-4f65-9D91-7224C49458BB}"/>
                <c:ext xmlns:c16="http://schemas.microsoft.com/office/drawing/2014/chart" uri="{C3380CC4-5D6E-409C-BE32-E72D297353CC}">
                  <c16:uniqueId val="{00000005-B995-4150-AAB5-76432B5B7205}"/>
                </c:ext>
              </c:extLst>
            </c:dLbl>
            <c:dLbl>
              <c:idx val="4"/>
              <c:layout>
                <c:manualLayout>
                  <c:x val="-1.2325929179564654E-2"/>
                  <c:y val="-0.228468256895137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95-4150-AAB5-76432B5B720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'PROYECTO DOTA'!$C$10:$C$14</c:f>
              <c:strCache>
                <c:ptCount val="5"/>
                <c:pt idx="0">
                  <c:v>2023</c:v>
                </c:pt>
                <c:pt idx="1">
                  <c:v>2024</c:v>
                </c:pt>
                <c:pt idx="2">
                  <c:v>2025</c:v>
                </c:pt>
                <c:pt idx="3">
                  <c:v>2026</c:v>
                </c:pt>
                <c:pt idx="4">
                  <c:v>2023 - 2026</c:v>
                </c:pt>
              </c:strCache>
            </c:strRef>
          </c:cat>
          <c:val>
            <c:numRef>
              <c:f>'PROYECTO DOTA'!$F$10:$F$14</c:f>
              <c:numCache>
                <c:formatCode>0%</c:formatCode>
                <c:ptCount val="5"/>
                <c:pt idx="0">
                  <c:v>1</c:v>
                </c:pt>
                <c:pt idx="1">
                  <c:v>1</c:v>
                </c:pt>
                <c:pt idx="2">
                  <c:v>0</c:v>
                </c:pt>
                <c:pt idx="3">
                  <c:v>0</c:v>
                </c:pt>
                <c:pt idx="4">
                  <c:v>0.5</c:v>
                </c:pt>
              </c:numCache>
            </c:numRef>
          </c:val>
          <c:smooth val="0"/>
          <c:extLst>
            <c:ext xmlns:c16="http://schemas.microsoft.com/office/drawing/2014/chart" uri="{C3380CC4-5D6E-409C-BE32-E72D297353CC}">
              <c16:uniqueId val="{00000007-B995-4150-AAB5-76432B5B7205}"/>
            </c:ext>
          </c:extLst>
        </c:ser>
        <c:dLbls>
          <c:showLegendKey val="0"/>
          <c:showVal val="1"/>
          <c:showCatName val="0"/>
          <c:showSerName val="0"/>
          <c:showPercent val="0"/>
          <c:showBubbleSize val="0"/>
        </c:dLbls>
        <c:marker val="1"/>
        <c:smooth val="0"/>
        <c:axId val="-1293774080"/>
        <c:axId val="-1293767920"/>
      </c:lineChart>
      <c:catAx>
        <c:axId val="-129376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293768480"/>
        <c:crosses val="autoZero"/>
        <c:auto val="1"/>
        <c:lblAlgn val="ctr"/>
        <c:lblOffset val="100"/>
        <c:noMultiLvlLbl val="0"/>
      </c:catAx>
      <c:valAx>
        <c:axId val="-1293768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769040"/>
        <c:crosses val="autoZero"/>
        <c:crossBetween val="between"/>
      </c:valAx>
      <c:valAx>
        <c:axId val="-1293767920"/>
        <c:scaling>
          <c:orientation val="minMax"/>
        </c:scaling>
        <c:delete val="1"/>
        <c:axPos val="r"/>
        <c:numFmt formatCode="0%" sourceLinked="1"/>
        <c:majorTickMark val="out"/>
        <c:minorTickMark val="none"/>
        <c:tickLblPos val="nextTo"/>
        <c:crossAx val="-1293774080"/>
        <c:crosses val="max"/>
        <c:crossBetween val="between"/>
      </c:valAx>
      <c:catAx>
        <c:axId val="-1293774080"/>
        <c:scaling>
          <c:orientation val="minMax"/>
        </c:scaling>
        <c:delete val="1"/>
        <c:axPos val="b"/>
        <c:numFmt formatCode="General" sourceLinked="1"/>
        <c:majorTickMark val="out"/>
        <c:minorTickMark val="none"/>
        <c:tickLblPos val="nextTo"/>
        <c:crossAx val="-12937679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MAPAS DE ZONIFICACIÓN ELABORADOS - SISTEMAS PRODUCTIVOS NACIONALES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DOTA'!$C$15:$C$19</c:f>
              <c:strCache>
                <c:ptCount val="5"/>
                <c:pt idx="0">
                  <c:v>2023</c:v>
                </c:pt>
                <c:pt idx="1">
                  <c:v>2024</c:v>
                </c:pt>
                <c:pt idx="2">
                  <c:v>2025</c:v>
                </c:pt>
                <c:pt idx="3">
                  <c:v>2026</c:v>
                </c:pt>
                <c:pt idx="4">
                  <c:v>2023 - 2026</c:v>
                </c:pt>
              </c:strCache>
            </c:strRef>
          </c:cat>
          <c:val>
            <c:numRef>
              <c:f>'PROYECTO DOTA'!$D$15:$D$19</c:f>
              <c:numCache>
                <c:formatCode>General</c:formatCode>
                <c:ptCount val="5"/>
                <c:pt idx="0">
                  <c:v>3</c:v>
                </c:pt>
                <c:pt idx="1">
                  <c:v>3</c:v>
                </c:pt>
                <c:pt idx="2">
                  <c:v>3</c:v>
                </c:pt>
                <c:pt idx="3">
                  <c:v>3</c:v>
                </c:pt>
                <c:pt idx="4">
                  <c:v>12</c:v>
                </c:pt>
              </c:numCache>
            </c:numRef>
          </c:val>
          <c:extLst>
            <c:ext xmlns:c16="http://schemas.microsoft.com/office/drawing/2014/chart" uri="{C3380CC4-5D6E-409C-BE32-E72D297353CC}">
              <c16:uniqueId val="{00000000-FF2E-45D3-AFB3-B0AEBEA9E777}"/>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DOTA'!$C$15:$C$19</c:f>
              <c:strCache>
                <c:ptCount val="5"/>
                <c:pt idx="0">
                  <c:v>2023</c:v>
                </c:pt>
                <c:pt idx="1">
                  <c:v>2024</c:v>
                </c:pt>
                <c:pt idx="2">
                  <c:v>2025</c:v>
                </c:pt>
                <c:pt idx="3">
                  <c:v>2026</c:v>
                </c:pt>
                <c:pt idx="4">
                  <c:v>2023 - 2026</c:v>
                </c:pt>
              </c:strCache>
            </c:strRef>
          </c:cat>
          <c:val>
            <c:numRef>
              <c:f>'PROYECTO DOTA'!$E$15:$E$19</c:f>
              <c:numCache>
                <c:formatCode>General</c:formatCode>
                <c:ptCount val="5"/>
                <c:pt idx="0">
                  <c:v>3</c:v>
                </c:pt>
                <c:pt idx="1">
                  <c:v>3</c:v>
                </c:pt>
                <c:pt idx="4">
                  <c:v>6</c:v>
                </c:pt>
              </c:numCache>
            </c:numRef>
          </c:val>
          <c:extLst>
            <c:ext xmlns:c16="http://schemas.microsoft.com/office/drawing/2014/chart" uri="{C3380CC4-5D6E-409C-BE32-E72D297353CC}">
              <c16:uniqueId val="{00000001-FF2E-45D3-AFB3-B0AEBEA9E777}"/>
            </c:ext>
          </c:extLst>
        </c:ser>
        <c:dLbls>
          <c:showLegendKey val="0"/>
          <c:showVal val="1"/>
          <c:showCatName val="0"/>
          <c:showSerName val="0"/>
          <c:showPercent val="0"/>
          <c:showBubbleSize val="0"/>
        </c:dLbls>
        <c:gapWidth val="150"/>
        <c:axId val="-1293773520"/>
        <c:axId val="-155765016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1.2333812627049369E-2"/>
                  <c:y val="-0.277674758134626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2E-45D3-AFB3-B0AEBEA9E777}"/>
                </c:ext>
              </c:extLst>
            </c:dLbl>
            <c:dLbl>
              <c:idx val="1"/>
              <c:layout>
                <c:manualLayout>
                  <c:x val="-8.8098661621781212E-3"/>
                  <c:y val="-0.270732889181261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2E-45D3-AFB3-B0AEBEA9E777}"/>
                </c:ext>
              </c:extLst>
            </c:dLbl>
            <c:dLbl>
              <c:idx val="2"/>
              <c:delete val="1"/>
              <c:extLst>
                <c:ext xmlns:c15="http://schemas.microsoft.com/office/drawing/2012/chart" uri="{CE6537A1-D6FC-4f65-9D91-7224C49458BB}"/>
                <c:ext xmlns:c16="http://schemas.microsoft.com/office/drawing/2014/chart" uri="{C3380CC4-5D6E-409C-BE32-E72D297353CC}">
                  <c16:uniqueId val="{00000004-FF2E-45D3-AFB3-B0AEBEA9E777}"/>
                </c:ext>
              </c:extLst>
            </c:dLbl>
            <c:dLbl>
              <c:idx val="3"/>
              <c:delete val="1"/>
              <c:extLst>
                <c:ext xmlns:c15="http://schemas.microsoft.com/office/drawing/2012/chart" uri="{CE6537A1-D6FC-4f65-9D91-7224C49458BB}"/>
                <c:ext xmlns:c16="http://schemas.microsoft.com/office/drawing/2014/chart" uri="{C3380CC4-5D6E-409C-BE32-E72D297353CC}">
                  <c16:uniqueId val="{00000005-FF2E-45D3-AFB3-B0AEBEA9E777}"/>
                </c:ext>
              </c:extLst>
            </c:dLbl>
            <c:dLbl>
              <c:idx val="4"/>
              <c:layout>
                <c:manualLayout>
                  <c:x val="-8.8098661621782495E-3"/>
                  <c:y val="-0.572704188652667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2E-45D3-AFB3-B0AEBEA9E7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DOTA'!$C$15:$C$19</c:f>
              <c:strCache>
                <c:ptCount val="5"/>
                <c:pt idx="0">
                  <c:v>2023</c:v>
                </c:pt>
                <c:pt idx="1">
                  <c:v>2024</c:v>
                </c:pt>
                <c:pt idx="2">
                  <c:v>2025</c:v>
                </c:pt>
                <c:pt idx="3">
                  <c:v>2026</c:v>
                </c:pt>
                <c:pt idx="4">
                  <c:v>2023 - 2026</c:v>
                </c:pt>
              </c:strCache>
            </c:strRef>
          </c:cat>
          <c:val>
            <c:numRef>
              <c:f>'PROYECTO DOTA'!$F$15:$F$19</c:f>
              <c:numCache>
                <c:formatCode>0%</c:formatCode>
                <c:ptCount val="5"/>
                <c:pt idx="0">
                  <c:v>1</c:v>
                </c:pt>
                <c:pt idx="1">
                  <c:v>1</c:v>
                </c:pt>
                <c:pt idx="2">
                  <c:v>0</c:v>
                </c:pt>
                <c:pt idx="3">
                  <c:v>0</c:v>
                </c:pt>
                <c:pt idx="4">
                  <c:v>0.5</c:v>
                </c:pt>
              </c:numCache>
            </c:numRef>
          </c:val>
          <c:smooth val="0"/>
          <c:extLst>
            <c:ext xmlns:c16="http://schemas.microsoft.com/office/drawing/2014/chart" uri="{C3380CC4-5D6E-409C-BE32-E72D297353CC}">
              <c16:uniqueId val="{00000007-FF2E-45D3-AFB3-B0AEBEA9E777}"/>
            </c:ext>
          </c:extLst>
        </c:ser>
        <c:dLbls>
          <c:showLegendKey val="0"/>
          <c:showVal val="1"/>
          <c:showCatName val="0"/>
          <c:showSerName val="0"/>
          <c:showPercent val="0"/>
          <c:showBubbleSize val="0"/>
        </c:dLbls>
        <c:marker val="1"/>
        <c:smooth val="0"/>
        <c:axId val="-1557642880"/>
        <c:axId val="-1557641760"/>
      </c:lineChart>
      <c:catAx>
        <c:axId val="-129377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557650160"/>
        <c:crosses val="autoZero"/>
        <c:auto val="1"/>
        <c:lblAlgn val="ctr"/>
        <c:lblOffset val="100"/>
        <c:noMultiLvlLbl val="0"/>
      </c:catAx>
      <c:valAx>
        <c:axId val="-15576501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773520"/>
        <c:crosses val="autoZero"/>
        <c:crossBetween val="between"/>
        <c:majorUnit val="1"/>
      </c:valAx>
      <c:valAx>
        <c:axId val="-1557641760"/>
        <c:scaling>
          <c:orientation val="minMax"/>
        </c:scaling>
        <c:delete val="1"/>
        <c:axPos val="r"/>
        <c:numFmt formatCode="0%" sourceLinked="1"/>
        <c:majorTickMark val="out"/>
        <c:minorTickMark val="none"/>
        <c:tickLblPos val="nextTo"/>
        <c:crossAx val="-1557642880"/>
        <c:crosses val="max"/>
        <c:crossBetween val="between"/>
      </c:valAx>
      <c:catAx>
        <c:axId val="-1557642880"/>
        <c:scaling>
          <c:orientation val="minMax"/>
        </c:scaling>
        <c:delete val="1"/>
        <c:axPos val="b"/>
        <c:numFmt formatCode="General" sourceLinked="1"/>
        <c:majorTickMark val="out"/>
        <c:minorTickMark val="none"/>
        <c:tickLblPos val="nextTo"/>
        <c:crossAx val="-15576417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i="0" baseline="0">
                <a:solidFill>
                  <a:sysClr val="windowText" lastClr="000000"/>
                </a:solidFill>
                <a:effectLst/>
                <a:latin typeface="Arial" panose="020B0604020202020204" pitchFamily="34" charset="0"/>
                <a:cs typeface="Arial" panose="020B0604020202020204" pitchFamily="34" charset="0"/>
              </a:rPr>
              <a:t>AVANCE PROYECTO (2023 - 2026)</a:t>
            </a:r>
            <a:endParaRPr lang="es-CO" sz="1400">
              <a:solidFill>
                <a:sysClr val="windowText" lastClr="000000"/>
              </a:solidFill>
              <a:effectLst/>
              <a:latin typeface="Arial" panose="020B0604020202020204" pitchFamily="34" charset="0"/>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PLANES DE ORDENAMIENTO PRODUCTIVO FORMULADOS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7D-47B8-8DE6-F928391B268F}"/>
                </c:ext>
              </c:extLst>
            </c:dLbl>
            <c:dLbl>
              <c:idx val="1"/>
              <c:layout>
                <c:manualLayout>
                  <c:x val="1.7290520914382016E-3"/>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7D-47B8-8DE6-F928391B268F}"/>
                </c:ext>
              </c:extLst>
            </c:dLbl>
            <c:dLbl>
              <c:idx val="2"/>
              <c:layout>
                <c:manualLayout>
                  <c:x val="3.4581041828765299E-3"/>
                  <c:y val="-3.4672492373416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7D-47B8-8DE6-F928391B268F}"/>
                </c:ext>
              </c:extLst>
            </c:dLbl>
            <c:dLbl>
              <c:idx val="3"/>
              <c:layout>
                <c:manualLayout>
                  <c:x val="-1.2679568861752464E-16"/>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7D-47B8-8DE6-F928391B268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DOTA'!$C$10:$C$13</c:f>
              <c:numCache>
                <c:formatCode>General</c:formatCode>
                <c:ptCount val="4"/>
                <c:pt idx="0">
                  <c:v>2023</c:v>
                </c:pt>
                <c:pt idx="1">
                  <c:v>2024</c:v>
                </c:pt>
                <c:pt idx="2">
                  <c:v>2025</c:v>
                </c:pt>
                <c:pt idx="3">
                  <c:v>2026</c:v>
                </c:pt>
              </c:numCache>
            </c:numRef>
          </c:cat>
          <c:val>
            <c:numRef>
              <c:f>'PROYECTO DOTA'!$G$10:$G$13</c:f>
              <c:numCache>
                <c:formatCode>0.0%</c:formatCode>
                <c:ptCount val="4"/>
                <c:pt idx="0">
                  <c:v>0.25</c:v>
                </c:pt>
                <c:pt idx="1">
                  <c:v>0.5</c:v>
                </c:pt>
                <c:pt idx="2">
                  <c:v>0.5</c:v>
                </c:pt>
                <c:pt idx="3">
                  <c:v>0.5</c:v>
                </c:pt>
              </c:numCache>
            </c:numRef>
          </c:val>
          <c:extLst>
            <c:ext xmlns:c16="http://schemas.microsoft.com/office/drawing/2014/chart" uri="{C3380CC4-5D6E-409C-BE32-E72D297353CC}">
              <c16:uniqueId val="{00000004-3A7D-47B8-8DE6-F928391B268F}"/>
            </c:ext>
          </c:extLst>
        </c:ser>
        <c:dLbls>
          <c:showLegendKey val="0"/>
          <c:showVal val="1"/>
          <c:showCatName val="0"/>
          <c:showSerName val="0"/>
          <c:showPercent val="0"/>
          <c:showBubbleSize val="0"/>
        </c:dLbls>
        <c:gapWidth val="100"/>
        <c:shape val="box"/>
        <c:axId val="-1557646800"/>
        <c:axId val="-1557650720"/>
        <c:axId val="-1456896752"/>
      </c:bar3DChart>
      <c:catAx>
        <c:axId val="-15576468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50720"/>
        <c:crosses val="autoZero"/>
        <c:auto val="1"/>
        <c:lblAlgn val="ctr"/>
        <c:lblOffset val="100"/>
        <c:noMultiLvlLbl val="0"/>
      </c:catAx>
      <c:valAx>
        <c:axId val="-15576507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6800"/>
        <c:crosses val="autoZero"/>
        <c:crossBetween val="between"/>
      </c:valAx>
      <c:serAx>
        <c:axId val="-1456896752"/>
        <c:scaling>
          <c:orientation val="minMax"/>
        </c:scaling>
        <c:delete val="1"/>
        <c:axPos val="b"/>
        <c:majorTickMark val="out"/>
        <c:minorTickMark val="none"/>
        <c:tickLblPos val="nextTo"/>
        <c:crossAx val="-155765072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i="0" baseline="0">
                <a:solidFill>
                  <a:sysClr val="windowText" lastClr="000000"/>
                </a:solidFill>
                <a:effectLst/>
                <a:latin typeface="Arial" panose="020B0604020202020204" pitchFamily="34" charset="0"/>
                <a:cs typeface="Arial" panose="020B0604020202020204" pitchFamily="34" charset="0"/>
              </a:rPr>
              <a:t>AVANCE PROYECTO (2023 - 2026)</a:t>
            </a:r>
            <a:endParaRPr lang="es-CO" sz="1400">
              <a:solidFill>
                <a:sysClr val="windowText" lastClr="000000"/>
              </a:solidFill>
              <a:effectLst/>
              <a:latin typeface="Arial" panose="020B0604020202020204" pitchFamily="34" charset="0"/>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MAPAS DE ZONIFICACIÓN ELABORADOS - SISTEMAS PRODUCTIVOS NACIONALES</a:t>
            </a:r>
            <a:endParaRPr lang="es-CO" sz="14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65E-3"/>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D4-41D0-8DA8-2ED64E8C68D5}"/>
                </c:ext>
              </c:extLst>
            </c:dLbl>
            <c:dLbl>
              <c:idx val="1"/>
              <c:layout>
                <c:manualLayout>
                  <c:x val="-6.3397844308762319E-17"/>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D4-41D0-8DA8-2ED64E8C68D5}"/>
                </c:ext>
              </c:extLst>
            </c:dLbl>
            <c:dLbl>
              <c:idx val="2"/>
              <c:layout>
                <c:manualLayout>
                  <c:x val="0"/>
                  <c:y val="-3.8139741610758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D4-41D0-8DA8-2ED64E8C68D5}"/>
                </c:ext>
              </c:extLst>
            </c:dLbl>
            <c:dLbl>
              <c:idx val="3"/>
              <c:layout>
                <c:manualLayout>
                  <c:x val="-1.2679568861752464E-16"/>
                  <c:y val="-5.89432370348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D4-41D0-8DA8-2ED64E8C68D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DOTA'!$C$15:$C$18</c:f>
              <c:numCache>
                <c:formatCode>General</c:formatCode>
                <c:ptCount val="4"/>
                <c:pt idx="0">
                  <c:v>2023</c:v>
                </c:pt>
                <c:pt idx="1">
                  <c:v>2024</c:v>
                </c:pt>
                <c:pt idx="2">
                  <c:v>2025</c:v>
                </c:pt>
                <c:pt idx="3">
                  <c:v>2026</c:v>
                </c:pt>
              </c:numCache>
            </c:numRef>
          </c:cat>
          <c:val>
            <c:numRef>
              <c:f>'PROYECTO DOTA'!$G$15:$G$18</c:f>
              <c:numCache>
                <c:formatCode>0.0%</c:formatCode>
                <c:ptCount val="4"/>
                <c:pt idx="0">
                  <c:v>0.25</c:v>
                </c:pt>
                <c:pt idx="1">
                  <c:v>0.5</c:v>
                </c:pt>
                <c:pt idx="2">
                  <c:v>0.5</c:v>
                </c:pt>
                <c:pt idx="3">
                  <c:v>0.5</c:v>
                </c:pt>
              </c:numCache>
            </c:numRef>
          </c:val>
          <c:extLst>
            <c:ext xmlns:c16="http://schemas.microsoft.com/office/drawing/2014/chart" uri="{C3380CC4-5D6E-409C-BE32-E72D297353CC}">
              <c16:uniqueId val="{00000004-A7D4-41D0-8DA8-2ED64E8C68D5}"/>
            </c:ext>
          </c:extLst>
        </c:ser>
        <c:dLbls>
          <c:showLegendKey val="0"/>
          <c:showVal val="1"/>
          <c:showCatName val="0"/>
          <c:showSerName val="0"/>
          <c:showPercent val="0"/>
          <c:showBubbleSize val="0"/>
        </c:dLbls>
        <c:gapWidth val="100"/>
        <c:shape val="box"/>
        <c:axId val="-1557647360"/>
        <c:axId val="-1557654080"/>
        <c:axId val="-1456892912"/>
      </c:bar3DChart>
      <c:catAx>
        <c:axId val="-15576473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54080"/>
        <c:crosses val="autoZero"/>
        <c:auto val="1"/>
        <c:lblAlgn val="ctr"/>
        <c:lblOffset val="100"/>
        <c:noMultiLvlLbl val="0"/>
      </c:catAx>
      <c:valAx>
        <c:axId val="-1557654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7360"/>
        <c:crosses val="autoZero"/>
        <c:crossBetween val="between"/>
      </c:valAx>
      <c:serAx>
        <c:axId val="-1456892912"/>
        <c:scaling>
          <c:orientation val="minMax"/>
        </c:scaling>
        <c:delete val="1"/>
        <c:axPos val="b"/>
        <c:majorTickMark val="out"/>
        <c:minorTickMark val="none"/>
        <c:tickLblPos val="nextTo"/>
        <c:crossAx val="-155765408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MAPAS DE ZONIFICACIÓN ELABORADOS - SISTEMAS PRODUCTIVOS TERRITORIALES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DOTA'!$C$20:$C$24</c:f>
              <c:strCache>
                <c:ptCount val="5"/>
                <c:pt idx="0">
                  <c:v>2023</c:v>
                </c:pt>
                <c:pt idx="1">
                  <c:v>2024</c:v>
                </c:pt>
                <c:pt idx="2">
                  <c:v>2025</c:v>
                </c:pt>
                <c:pt idx="3">
                  <c:v>2026</c:v>
                </c:pt>
                <c:pt idx="4">
                  <c:v>2023 - 2026</c:v>
                </c:pt>
              </c:strCache>
            </c:strRef>
          </c:cat>
          <c:val>
            <c:numRef>
              <c:f>'PROYECTO DOTA'!$D$20:$D$24</c:f>
              <c:numCache>
                <c:formatCode>General</c:formatCode>
                <c:ptCount val="5"/>
                <c:pt idx="0">
                  <c:v>25</c:v>
                </c:pt>
                <c:pt idx="1">
                  <c:v>25</c:v>
                </c:pt>
                <c:pt idx="2">
                  <c:v>15</c:v>
                </c:pt>
                <c:pt idx="3">
                  <c:v>25</c:v>
                </c:pt>
                <c:pt idx="4">
                  <c:v>90</c:v>
                </c:pt>
              </c:numCache>
            </c:numRef>
          </c:val>
          <c:extLst>
            <c:ext xmlns:c16="http://schemas.microsoft.com/office/drawing/2014/chart" uri="{C3380CC4-5D6E-409C-BE32-E72D297353CC}">
              <c16:uniqueId val="{00000000-E1C6-424F-9AF7-6701934BF34E}"/>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DOTA'!$C$20:$C$24</c:f>
              <c:strCache>
                <c:ptCount val="5"/>
                <c:pt idx="0">
                  <c:v>2023</c:v>
                </c:pt>
                <c:pt idx="1">
                  <c:v>2024</c:v>
                </c:pt>
                <c:pt idx="2">
                  <c:v>2025</c:v>
                </c:pt>
                <c:pt idx="3">
                  <c:v>2026</c:v>
                </c:pt>
                <c:pt idx="4">
                  <c:v>2023 - 2026</c:v>
                </c:pt>
              </c:strCache>
            </c:strRef>
          </c:cat>
          <c:val>
            <c:numRef>
              <c:f>'PROYECTO DOTA'!$E$20:$E$24</c:f>
              <c:numCache>
                <c:formatCode>General</c:formatCode>
                <c:ptCount val="5"/>
                <c:pt idx="0">
                  <c:v>25</c:v>
                </c:pt>
                <c:pt idx="1">
                  <c:v>25</c:v>
                </c:pt>
                <c:pt idx="4">
                  <c:v>50</c:v>
                </c:pt>
              </c:numCache>
            </c:numRef>
          </c:val>
          <c:extLst>
            <c:ext xmlns:c16="http://schemas.microsoft.com/office/drawing/2014/chart" uri="{C3380CC4-5D6E-409C-BE32-E72D297353CC}">
              <c16:uniqueId val="{00000001-E1C6-424F-9AF7-6701934BF34E}"/>
            </c:ext>
          </c:extLst>
        </c:ser>
        <c:dLbls>
          <c:showLegendKey val="0"/>
          <c:showVal val="1"/>
          <c:showCatName val="0"/>
          <c:showSerName val="0"/>
          <c:showPercent val="0"/>
          <c:showBubbleSize val="0"/>
        </c:dLbls>
        <c:gapWidth val="150"/>
        <c:axId val="-1557641200"/>
        <c:axId val="-155765296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1.0552956939919467E-2"/>
                  <c:y val="-0.166604900414216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C6-424F-9AF7-6701934BF34E}"/>
                </c:ext>
              </c:extLst>
            </c:dLbl>
            <c:dLbl>
              <c:idx val="1"/>
              <c:layout>
                <c:manualLayout>
                  <c:x val="-8.7941307832662234E-3"/>
                  <c:y val="-0.173546771264808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C6-424F-9AF7-6701934BF34E}"/>
                </c:ext>
              </c:extLst>
            </c:dLbl>
            <c:dLbl>
              <c:idx val="2"/>
              <c:delete val="1"/>
              <c:extLst>
                <c:ext xmlns:c15="http://schemas.microsoft.com/office/drawing/2012/chart" uri="{CE6537A1-D6FC-4f65-9D91-7224C49458BB}"/>
                <c:ext xmlns:c16="http://schemas.microsoft.com/office/drawing/2014/chart" uri="{C3380CC4-5D6E-409C-BE32-E72D297353CC}">
                  <c16:uniqueId val="{00000004-E1C6-424F-9AF7-6701934BF34E}"/>
                </c:ext>
              </c:extLst>
            </c:dLbl>
            <c:dLbl>
              <c:idx val="3"/>
              <c:delete val="1"/>
              <c:extLst>
                <c:ext xmlns:c15="http://schemas.microsoft.com/office/drawing/2012/chart" uri="{CE6537A1-D6FC-4f65-9D91-7224C49458BB}"/>
                <c:ext xmlns:c16="http://schemas.microsoft.com/office/drawing/2014/chart" uri="{C3380CC4-5D6E-409C-BE32-E72D297353CC}">
                  <c16:uniqueId val="{00000005-E1C6-424F-9AF7-6701934BF34E}"/>
                </c:ext>
              </c:extLst>
            </c:dLbl>
            <c:dLbl>
              <c:idx val="4"/>
              <c:layout>
                <c:manualLayout>
                  <c:x val="-1.289790948437281E-16"/>
                  <c:y val="-0.33668073625372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C6-424F-9AF7-6701934BF3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'PROYECTO DOTA'!$C$20:$C$24</c:f>
              <c:strCache>
                <c:ptCount val="5"/>
                <c:pt idx="0">
                  <c:v>2023</c:v>
                </c:pt>
                <c:pt idx="1">
                  <c:v>2024</c:v>
                </c:pt>
                <c:pt idx="2">
                  <c:v>2025</c:v>
                </c:pt>
                <c:pt idx="3">
                  <c:v>2026</c:v>
                </c:pt>
                <c:pt idx="4">
                  <c:v>2023 - 2026</c:v>
                </c:pt>
              </c:strCache>
            </c:strRef>
          </c:cat>
          <c:val>
            <c:numRef>
              <c:f>'PROYECTO DOTA'!$F$20:$F$24</c:f>
              <c:numCache>
                <c:formatCode>0%</c:formatCode>
                <c:ptCount val="5"/>
                <c:pt idx="0">
                  <c:v>1</c:v>
                </c:pt>
                <c:pt idx="1">
                  <c:v>1</c:v>
                </c:pt>
                <c:pt idx="2">
                  <c:v>0</c:v>
                </c:pt>
                <c:pt idx="3">
                  <c:v>0</c:v>
                </c:pt>
                <c:pt idx="4">
                  <c:v>0.55555555555555558</c:v>
                </c:pt>
              </c:numCache>
            </c:numRef>
          </c:val>
          <c:smooth val="0"/>
          <c:extLst>
            <c:ext xmlns:c16="http://schemas.microsoft.com/office/drawing/2014/chart" uri="{C3380CC4-5D6E-409C-BE32-E72D297353CC}">
              <c16:uniqueId val="{00000007-E1C6-424F-9AF7-6701934BF34E}"/>
            </c:ext>
          </c:extLst>
        </c:ser>
        <c:dLbls>
          <c:showLegendKey val="0"/>
          <c:showVal val="1"/>
          <c:showCatName val="0"/>
          <c:showSerName val="0"/>
          <c:showPercent val="0"/>
          <c:showBubbleSize val="0"/>
        </c:dLbls>
        <c:marker val="1"/>
        <c:smooth val="0"/>
        <c:axId val="-1557647920"/>
        <c:axId val="-1557651840"/>
      </c:lineChart>
      <c:catAx>
        <c:axId val="-155764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557652960"/>
        <c:crosses val="autoZero"/>
        <c:auto val="1"/>
        <c:lblAlgn val="ctr"/>
        <c:lblOffset val="100"/>
        <c:noMultiLvlLbl val="0"/>
      </c:catAx>
      <c:valAx>
        <c:axId val="-1557652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7641200"/>
        <c:crosses val="autoZero"/>
        <c:crossBetween val="between"/>
        <c:majorUnit val="25"/>
      </c:valAx>
      <c:valAx>
        <c:axId val="-1557651840"/>
        <c:scaling>
          <c:orientation val="minMax"/>
        </c:scaling>
        <c:delete val="1"/>
        <c:axPos val="r"/>
        <c:numFmt formatCode="0%" sourceLinked="1"/>
        <c:majorTickMark val="out"/>
        <c:minorTickMark val="none"/>
        <c:tickLblPos val="nextTo"/>
        <c:crossAx val="-1557647920"/>
        <c:crosses val="max"/>
        <c:crossBetween val="between"/>
      </c:valAx>
      <c:catAx>
        <c:axId val="-1557647920"/>
        <c:scaling>
          <c:orientation val="minMax"/>
        </c:scaling>
        <c:delete val="1"/>
        <c:axPos val="b"/>
        <c:numFmt formatCode="General" sourceLinked="1"/>
        <c:majorTickMark val="out"/>
        <c:minorTickMark val="none"/>
        <c:tickLblPos val="nextTo"/>
        <c:crossAx val="-155765184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(2023 - 2026)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MAPAS DE ZONIFICACIÓN ELABORADOS - SISTEMAS PRODUCTIVOS TERRITORIALES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1432439901993053E-17"/>
                  <c:y val="-6.2955277777777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D6-41F1-B378-CEA85D059B29}"/>
                </c:ext>
              </c:extLst>
            </c:dLbl>
            <c:dLbl>
              <c:idx val="1"/>
              <c:layout>
                <c:manualLayout>
                  <c:x val="-6.2864879803986107E-17"/>
                  <c:y val="-8.722611111111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D6-41F1-B378-CEA85D059B29}"/>
                </c:ext>
              </c:extLst>
            </c:dLbl>
            <c:dLbl>
              <c:idx val="2"/>
              <c:layout>
                <c:manualLayout>
                  <c:x val="0"/>
                  <c:y val="-7.682416666666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D6-41F1-B378-CEA85D059B29}"/>
                </c:ext>
              </c:extLst>
            </c:dLbl>
            <c:dLbl>
              <c:idx val="3"/>
              <c:layout>
                <c:manualLayout>
                  <c:x val="0"/>
                  <c:y val="-6.61197222222222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D6-41F1-B378-CEA85D059B2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DOTA'!$C$20:$C$23</c:f>
              <c:numCache>
                <c:formatCode>General</c:formatCode>
                <c:ptCount val="4"/>
                <c:pt idx="0">
                  <c:v>2023</c:v>
                </c:pt>
                <c:pt idx="1">
                  <c:v>2024</c:v>
                </c:pt>
                <c:pt idx="2">
                  <c:v>2025</c:v>
                </c:pt>
                <c:pt idx="3">
                  <c:v>2026</c:v>
                </c:pt>
              </c:numCache>
            </c:numRef>
          </c:cat>
          <c:val>
            <c:numRef>
              <c:f>'PROYECTO DOTA'!$G$20:$G$23</c:f>
              <c:numCache>
                <c:formatCode>0.0%</c:formatCode>
                <c:ptCount val="4"/>
                <c:pt idx="0">
                  <c:v>0.27777777777777779</c:v>
                </c:pt>
                <c:pt idx="1">
                  <c:v>0.55555555555555558</c:v>
                </c:pt>
                <c:pt idx="2">
                  <c:v>0.55555555555555558</c:v>
                </c:pt>
                <c:pt idx="3">
                  <c:v>0.55555555555555558</c:v>
                </c:pt>
              </c:numCache>
            </c:numRef>
          </c:val>
          <c:extLst>
            <c:ext xmlns:c16="http://schemas.microsoft.com/office/drawing/2014/chart" uri="{C3380CC4-5D6E-409C-BE32-E72D297353CC}">
              <c16:uniqueId val="{00000004-13D6-41F1-B378-CEA85D059B29}"/>
            </c:ext>
          </c:extLst>
        </c:ser>
        <c:dLbls>
          <c:showLegendKey val="0"/>
          <c:showVal val="1"/>
          <c:showCatName val="0"/>
          <c:showSerName val="0"/>
          <c:showPercent val="0"/>
          <c:showBubbleSize val="0"/>
        </c:dLbls>
        <c:gapWidth val="100"/>
        <c:shape val="box"/>
        <c:axId val="-1557646240"/>
        <c:axId val="-1557645680"/>
        <c:axId val="-1456898672"/>
      </c:bar3DChart>
      <c:catAx>
        <c:axId val="-15576462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45680"/>
        <c:crosses val="autoZero"/>
        <c:auto val="1"/>
        <c:lblAlgn val="ctr"/>
        <c:lblOffset val="100"/>
        <c:noMultiLvlLbl val="0"/>
      </c:catAx>
      <c:valAx>
        <c:axId val="-1557645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6240"/>
        <c:crosses val="autoZero"/>
        <c:crossBetween val="between"/>
      </c:valAx>
      <c:serAx>
        <c:axId val="-1456898672"/>
        <c:scaling>
          <c:orientation val="minMax"/>
        </c:scaling>
        <c:delete val="1"/>
        <c:axPos val="b"/>
        <c:majorTickMark val="out"/>
        <c:minorTickMark val="none"/>
        <c:tickLblPos val="nextTo"/>
        <c:crossAx val="-155764568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METODOLÓGICOS REALIZADOS - LINEAMIENTOS ORDENAMIENTO SOCIAL DE LA PROPIEDAD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DOTA'!$C$25:$C$29</c:f>
              <c:strCache>
                <c:ptCount val="5"/>
                <c:pt idx="0">
                  <c:v>2023</c:v>
                </c:pt>
                <c:pt idx="1">
                  <c:v>2024</c:v>
                </c:pt>
                <c:pt idx="2">
                  <c:v>2025</c:v>
                </c:pt>
                <c:pt idx="3">
                  <c:v>2026</c:v>
                </c:pt>
                <c:pt idx="4">
                  <c:v>2023 - 2026</c:v>
                </c:pt>
              </c:strCache>
            </c:strRef>
          </c:cat>
          <c:val>
            <c:numRef>
              <c:f>'PROYECTO DOTA'!$D$25:$D$29</c:f>
              <c:numCache>
                <c:formatCode>General</c:formatCode>
                <c:ptCount val="5"/>
                <c:pt idx="0">
                  <c:v>9</c:v>
                </c:pt>
                <c:pt idx="1">
                  <c:v>8</c:v>
                </c:pt>
                <c:pt idx="2">
                  <c:v>4</c:v>
                </c:pt>
                <c:pt idx="3">
                  <c:v>8</c:v>
                </c:pt>
                <c:pt idx="4">
                  <c:v>29</c:v>
                </c:pt>
              </c:numCache>
            </c:numRef>
          </c:val>
          <c:extLst>
            <c:ext xmlns:c16="http://schemas.microsoft.com/office/drawing/2014/chart" uri="{C3380CC4-5D6E-409C-BE32-E72D297353CC}">
              <c16:uniqueId val="{00000000-63A8-4350-888C-E31A195BA8BF}"/>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a:sp3d>
          </c:spPr>
          <c:invertIfNegative val="0"/>
          <c:dLbls>
            <c:delete val="1"/>
          </c:dLbls>
          <c:cat>
            <c:strRef>
              <c:f>'PROYECTO DOTA'!$C$25:$C$29</c:f>
              <c:strCache>
                <c:ptCount val="5"/>
                <c:pt idx="0">
                  <c:v>2023</c:v>
                </c:pt>
                <c:pt idx="1">
                  <c:v>2024</c:v>
                </c:pt>
                <c:pt idx="2">
                  <c:v>2025</c:v>
                </c:pt>
                <c:pt idx="3">
                  <c:v>2026</c:v>
                </c:pt>
                <c:pt idx="4">
                  <c:v>2023 - 2026</c:v>
                </c:pt>
              </c:strCache>
            </c:strRef>
          </c:cat>
          <c:val>
            <c:numRef>
              <c:f>'PROYECTO DOTA'!$E$25:$E$29</c:f>
              <c:numCache>
                <c:formatCode>General</c:formatCode>
                <c:ptCount val="5"/>
                <c:pt idx="0">
                  <c:v>9</c:v>
                </c:pt>
                <c:pt idx="1">
                  <c:v>8</c:v>
                </c:pt>
                <c:pt idx="4">
                  <c:v>17</c:v>
                </c:pt>
              </c:numCache>
            </c:numRef>
          </c:val>
          <c:extLst>
            <c:ext xmlns:c16="http://schemas.microsoft.com/office/drawing/2014/chart" uri="{C3380CC4-5D6E-409C-BE32-E72D297353CC}">
              <c16:uniqueId val="{00000001-63A8-4350-888C-E31A195BA8BF}"/>
            </c:ext>
          </c:extLst>
        </c:ser>
        <c:dLbls>
          <c:showLegendKey val="0"/>
          <c:showVal val="1"/>
          <c:showCatName val="0"/>
          <c:showSerName val="0"/>
          <c:showPercent val="0"/>
          <c:showBubbleSize val="0"/>
        </c:dLbls>
        <c:gapWidth val="150"/>
        <c:axId val="-1557640640"/>
        <c:axId val="-155765576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8.808215193436067E-3"/>
                  <c:y val="-0.200456428892939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A8-4350-888C-E31A195BA8BF}"/>
                </c:ext>
              </c:extLst>
            </c:dLbl>
            <c:dLbl>
              <c:idx val="1"/>
              <c:layout>
                <c:manualLayout>
                  <c:x val="-5.2849291160616211E-3"/>
                  <c:y val="-0.176263411612757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A8-4350-888C-E31A195BA8BF}"/>
                </c:ext>
              </c:extLst>
            </c:dLbl>
            <c:dLbl>
              <c:idx val="2"/>
              <c:delete val="1"/>
              <c:extLst>
                <c:ext xmlns:c15="http://schemas.microsoft.com/office/drawing/2012/chart" uri="{CE6537A1-D6FC-4f65-9D91-7224C49458BB}"/>
                <c:ext xmlns:c16="http://schemas.microsoft.com/office/drawing/2014/chart" uri="{C3380CC4-5D6E-409C-BE32-E72D297353CC}">
                  <c16:uniqueId val="{00000004-63A8-4350-888C-E31A195BA8BF}"/>
                </c:ext>
              </c:extLst>
            </c:dLbl>
            <c:dLbl>
              <c:idx val="3"/>
              <c:delete val="1"/>
              <c:extLst>
                <c:ext xmlns:c15="http://schemas.microsoft.com/office/drawing/2012/chart" uri="{CE6537A1-D6FC-4f65-9D91-7224C49458BB}"/>
                <c:ext xmlns:c16="http://schemas.microsoft.com/office/drawing/2014/chart" uri="{C3380CC4-5D6E-409C-BE32-E72D297353CC}">
                  <c16:uniqueId val="{00000005-63A8-4350-888C-E31A195BA8BF}"/>
                </c:ext>
              </c:extLst>
            </c:dLbl>
            <c:dLbl>
              <c:idx val="4"/>
              <c:layout>
                <c:manualLayout>
                  <c:x val="-5.2849291160616211E-3"/>
                  <c:y val="-0.36635140452847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A8-4350-888C-E31A195BA8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DOTA'!$C$25:$C$29</c:f>
              <c:strCache>
                <c:ptCount val="5"/>
                <c:pt idx="0">
                  <c:v>2023</c:v>
                </c:pt>
                <c:pt idx="1">
                  <c:v>2024</c:v>
                </c:pt>
                <c:pt idx="2">
                  <c:v>2025</c:v>
                </c:pt>
                <c:pt idx="3">
                  <c:v>2026</c:v>
                </c:pt>
                <c:pt idx="4">
                  <c:v>2023 - 2026</c:v>
                </c:pt>
              </c:strCache>
            </c:strRef>
          </c:cat>
          <c:val>
            <c:numRef>
              <c:f>'PROYECTO DOTA'!$F$25:$F$29</c:f>
              <c:numCache>
                <c:formatCode>0%</c:formatCode>
                <c:ptCount val="5"/>
                <c:pt idx="0">
                  <c:v>1</c:v>
                </c:pt>
                <c:pt idx="1">
                  <c:v>1</c:v>
                </c:pt>
                <c:pt idx="2">
                  <c:v>0</c:v>
                </c:pt>
                <c:pt idx="3">
                  <c:v>0</c:v>
                </c:pt>
                <c:pt idx="4">
                  <c:v>0.58620689655172409</c:v>
                </c:pt>
              </c:numCache>
            </c:numRef>
          </c:val>
          <c:smooth val="0"/>
          <c:extLst>
            <c:ext xmlns:c16="http://schemas.microsoft.com/office/drawing/2014/chart" uri="{C3380CC4-5D6E-409C-BE32-E72D297353CC}">
              <c16:uniqueId val="{00000007-63A8-4350-888C-E31A195BA8BF}"/>
            </c:ext>
          </c:extLst>
        </c:ser>
        <c:dLbls>
          <c:showLegendKey val="0"/>
          <c:showVal val="1"/>
          <c:showCatName val="0"/>
          <c:showSerName val="0"/>
          <c:showPercent val="0"/>
          <c:showBubbleSize val="0"/>
        </c:dLbls>
        <c:marker val="1"/>
        <c:smooth val="0"/>
        <c:axId val="-1557645120"/>
        <c:axId val="-1557640080"/>
      </c:lineChart>
      <c:catAx>
        <c:axId val="-155764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557655760"/>
        <c:crosses val="autoZero"/>
        <c:auto val="1"/>
        <c:lblAlgn val="ctr"/>
        <c:lblOffset val="100"/>
        <c:noMultiLvlLbl val="0"/>
      </c:catAx>
      <c:valAx>
        <c:axId val="-1557655760"/>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7640640"/>
        <c:crosses val="autoZero"/>
        <c:crossBetween val="between"/>
        <c:majorUnit val="5"/>
      </c:valAx>
      <c:valAx>
        <c:axId val="-1557640080"/>
        <c:scaling>
          <c:orientation val="minMax"/>
        </c:scaling>
        <c:delete val="1"/>
        <c:axPos val="r"/>
        <c:numFmt formatCode="0%" sourceLinked="1"/>
        <c:majorTickMark val="out"/>
        <c:minorTickMark val="none"/>
        <c:tickLblPos val="nextTo"/>
        <c:crossAx val="-1557645120"/>
        <c:crosses val="max"/>
        <c:crossBetween val="between"/>
      </c:valAx>
      <c:catAx>
        <c:axId val="-1557645120"/>
        <c:scaling>
          <c:orientation val="minMax"/>
        </c:scaling>
        <c:delete val="1"/>
        <c:axPos val="b"/>
        <c:numFmt formatCode="General" sourceLinked="1"/>
        <c:majorTickMark val="out"/>
        <c:minorTickMark val="none"/>
        <c:tickLblPos val="nextTo"/>
        <c:crossAx val="-155764008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DE PLANEACIÓN ELABORADOS – LCI ADECUACIÓN DE TIERRAS Y RECONVERSIÓN PRODUCTIVA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ESTRATÉGICOS'!$D$15:$D$19</c:f>
              <c:strCache>
                <c:ptCount val="5"/>
                <c:pt idx="0">
                  <c:v>2023</c:v>
                </c:pt>
                <c:pt idx="1">
                  <c:v>2024</c:v>
                </c:pt>
                <c:pt idx="2">
                  <c:v>2025</c:v>
                </c:pt>
                <c:pt idx="3">
                  <c:v>2026</c:v>
                </c:pt>
                <c:pt idx="4">
                  <c:v>2023 - 2026</c:v>
                </c:pt>
              </c:strCache>
            </c:strRef>
          </c:cat>
          <c:val>
            <c:numRef>
              <c:f>'INDICADORES ESTRATÉGICOS'!$E$15:$E$19</c:f>
              <c:numCache>
                <c:formatCode>General</c:formatCode>
                <c:ptCount val="5"/>
                <c:pt idx="0">
                  <c:v>5</c:v>
                </c:pt>
                <c:pt idx="1">
                  <c:v>11</c:v>
                </c:pt>
                <c:pt idx="2">
                  <c:v>3</c:v>
                </c:pt>
                <c:pt idx="3">
                  <c:v>4</c:v>
                </c:pt>
                <c:pt idx="4">
                  <c:v>23</c:v>
                </c:pt>
              </c:numCache>
            </c:numRef>
          </c:val>
          <c:extLst>
            <c:ext xmlns:c16="http://schemas.microsoft.com/office/drawing/2014/chart" uri="{C3380CC4-5D6E-409C-BE32-E72D297353CC}">
              <c16:uniqueId val="{00000000-16FD-4EB2-98B3-AB87C99C1806}"/>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ESTRATÉGICOS'!$D$15:$D$19</c:f>
              <c:strCache>
                <c:ptCount val="5"/>
                <c:pt idx="0">
                  <c:v>2023</c:v>
                </c:pt>
                <c:pt idx="1">
                  <c:v>2024</c:v>
                </c:pt>
                <c:pt idx="2">
                  <c:v>2025</c:v>
                </c:pt>
                <c:pt idx="3">
                  <c:v>2026</c:v>
                </c:pt>
                <c:pt idx="4">
                  <c:v>2023 - 2026</c:v>
                </c:pt>
              </c:strCache>
            </c:strRef>
          </c:cat>
          <c:val>
            <c:numRef>
              <c:f>'INDICADORES ESTRATÉGICOS'!$F$15:$F$19</c:f>
              <c:numCache>
                <c:formatCode>General</c:formatCode>
                <c:ptCount val="5"/>
                <c:pt idx="0">
                  <c:v>5</c:v>
                </c:pt>
                <c:pt idx="1">
                  <c:v>11</c:v>
                </c:pt>
                <c:pt idx="4">
                  <c:v>16</c:v>
                </c:pt>
              </c:numCache>
            </c:numRef>
          </c:val>
          <c:extLst>
            <c:ext xmlns:c16="http://schemas.microsoft.com/office/drawing/2014/chart" uri="{C3380CC4-5D6E-409C-BE32-E72D297353CC}">
              <c16:uniqueId val="{00000001-16FD-4EB2-98B3-AB87C99C1806}"/>
            </c:ext>
          </c:extLst>
        </c:ser>
        <c:dLbls>
          <c:showLegendKey val="0"/>
          <c:showVal val="1"/>
          <c:showCatName val="0"/>
          <c:showSerName val="0"/>
          <c:showPercent val="0"/>
          <c:showBubbleSize val="0"/>
        </c:dLbls>
        <c:gapWidth val="150"/>
        <c:axId val="-1447028096"/>
        <c:axId val="-144704489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1.2262632200899711E-2"/>
                  <c:y val="-8.25577518289060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FD-4EB2-98B3-AB87C99C1806}"/>
                </c:ext>
              </c:extLst>
            </c:dLbl>
            <c:dLbl>
              <c:idx val="1"/>
              <c:layout>
                <c:manualLayout>
                  <c:x val="-1.051082760077118E-2"/>
                  <c:y val="-0.182315035288834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FD-4EB2-98B3-AB87C99C1806}"/>
                </c:ext>
              </c:extLst>
            </c:dLbl>
            <c:dLbl>
              <c:idx val="2"/>
              <c:delete val="1"/>
              <c:extLst>
                <c:ext xmlns:c15="http://schemas.microsoft.com/office/drawing/2012/chart" uri="{CE6537A1-D6FC-4f65-9D91-7224C49458BB}"/>
                <c:ext xmlns:c16="http://schemas.microsoft.com/office/drawing/2014/chart" uri="{C3380CC4-5D6E-409C-BE32-E72D297353CC}">
                  <c16:uniqueId val="{00000004-16FD-4EB2-98B3-AB87C99C1806}"/>
                </c:ext>
              </c:extLst>
            </c:dLbl>
            <c:dLbl>
              <c:idx val="3"/>
              <c:delete val="1"/>
              <c:extLst>
                <c:ext xmlns:c15="http://schemas.microsoft.com/office/drawing/2012/chart" uri="{CE6537A1-D6FC-4f65-9D91-7224C49458BB}"/>
                <c:ext xmlns:c16="http://schemas.microsoft.com/office/drawing/2014/chart" uri="{C3380CC4-5D6E-409C-BE32-E72D297353CC}">
                  <c16:uniqueId val="{00000005-16FD-4EB2-98B3-AB87C99C1806}"/>
                </c:ext>
              </c:extLst>
            </c:dLbl>
            <c:dLbl>
              <c:idx val="4"/>
              <c:layout>
                <c:manualLayout>
                  <c:x val="-5.2554138003855898E-3"/>
                  <c:y val="-0.261432880791535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FD-4EB2-98B3-AB87C99C18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ESTRATÉGICOS'!$D$15:$D$19</c:f>
              <c:strCache>
                <c:ptCount val="5"/>
                <c:pt idx="0">
                  <c:v>2023</c:v>
                </c:pt>
                <c:pt idx="1">
                  <c:v>2024</c:v>
                </c:pt>
                <c:pt idx="2">
                  <c:v>2025</c:v>
                </c:pt>
                <c:pt idx="3">
                  <c:v>2026</c:v>
                </c:pt>
                <c:pt idx="4">
                  <c:v>2023 - 2026</c:v>
                </c:pt>
              </c:strCache>
            </c:strRef>
          </c:cat>
          <c:val>
            <c:numRef>
              <c:f>'INDICADORES ESTRATÉGICOS'!$G$15:$G$19</c:f>
              <c:numCache>
                <c:formatCode>0%</c:formatCode>
                <c:ptCount val="5"/>
                <c:pt idx="0">
                  <c:v>1</c:v>
                </c:pt>
                <c:pt idx="1">
                  <c:v>1</c:v>
                </c:pt>
                <c:pt idx="2">
                  <c:v>0</c:v>
                </c:pt>
                <c:pt idx="3">
                  <c:v>0</c:v>
                </c:pt>
                <c:pt idx="4">
                  <c:v>0.69565217391304346</c:v>
                </c:pt>
              </c:numCache>
            </c:numRef>
          </c:val>
          <c:smooth val="0"/>
          <c:extLst>
            <c:ext xmlns:c16="http://schemas.microsoft.com/office/drawing/2014/chart" uri="{C3380CC4-5D6E-409C-BE32-E72D297353CC}">
              <c16:uniqueId val="{00000007-16FD-4EB2-98B3-AB87C99C1806}"/>
            </c:ext>
          </c:extLst>
        </c:ser>
        <c:dLbls>
          <c:showLegendKey val="0"/>
          <c:showVal val="1"/>
          <c:showCatName val="0"/>
          <c:showSerName val="0"/>
          <c:showPercent val="0"/>
          <c:showBubbleSize val="0"/>
        </c:dLbls>
        <c:marker val="1"/>
        <c:smooth val="0"/>
        <c:axId val="-1447034256"/>
        <c:axId val="-1447042096"/>
      </c:lineChart>
      <c:catAx>
        <c:axId val="-144702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47044896"/>
        <c:crosses val="autoZero"/>
        <c:auto val="1"/>
        <c:lblAlgn val="ctr"/>
        <c:lblOffset val="100"/>
        <c:noMultiLvlLbl val="0"/>
      </c:catAx>
      <c:valAx>
        <c:axId val="-1447044896"/>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7028096"/>
        <c:crosses val="autoZero"/>
        <c:crossBetween val="between"/>
        <c:majorUnit val="3"/>
      </c:valAx>
      <c:valAx>
        <c:axId val="-1447042096"/>
        <c:scaling>
          <c:orientation val="minMax"/>
        </c:scaling>
        <c:delete val="1"/>
        <c:axPos val="r"/>
        <c:numFmt formatCode="0%" sourceLinked="1"/>
        <c:majorTickMark val="out"/>
        <c:minorTickMark val="none"/>
        <c:tickLblPos val="nextTo"/>
        <c:crossAx val="-1447034256"/>
        <c:crosses val="max"/>
        <c:crossBetween val="between"/>
      </c:valAx>
      <c:catAx>
        <c:axId val="-1447034256"/>
        <c:scaling>
          <c:orientation val="minMax"/>
        </c:scaling>
        <c:delete val="1"/>
        <c:axPos val="b"/>
        <c:numFmt formatCode="General" sourceLinked="1"/>
        <c:majorTickMark val="out"/>
        <c:minorTickMark val="none"/>
        <c:tickLblPos val="nextTo"/>
        <c:crossAx val="-144704209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(2023 - 2026)</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DOCUMENTOS METODOLÓGICOS REALIZADOS - LINEAMIENTOS ORDENAMIENTO SOCIAL DE LA PROPIEDAD</a:t>
            </a:r>
            <a:endParaRPr lang="es-CO" sz="14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5.1435495838179877E-3"/>
                  <c:y val="-4.9388888888888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74-4D13-A296-985A8D29D114}"/>
                </c:ext>
              </c:extLst>
            </c:dLbl>
            <c:dLbl>
              <c:idx val="1"/>
              <c:layout>
                <c:manualLayout>
                  <c:x val="1.7145165279392664E-3"/>
                  <c:y val="-3.8805555555555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74-4D13-A296-985A8D29D114}"/>
                </c:ext>
              </c:extLst>
            </c:dLbl>
            <c:dLbl>
              <c:idx val="2"/>
              <c:layout>
                <c:manualLayout>
                  <c:x val="0"/>
                  <c:y val="-5.291666666666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74-4D13-A296-985A8D29D114}"/>
                </c:ext>
              </c:extLst>
            </c:dLbl>
            <c:dLbl>
              <c:idx val="3"/>
              <c:layout>
                <c:manualLayout>
                  <c:x val="-1.2572975960797221E-16"/>
                  <c:y val="-5.997222222222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74-4D13-A296-985A8D29D11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DOTA'!$C$25:$C$28</c:f>
              <c:numCache>
                <c:formatCode>General</c:formatCode>
                <c:ptCount val="4"/>
                <c:pt idx="0">
                  <c:v>2023</c:v>
                </c:pt>
                <c:pt idx="1">
                  <c:v>2024</c:v>
                </c:pt>
                <c:pt idx="2">
                  <c:v>2025</c:v>
                </c:pt>
                <c:pt idx="3">
                  <c:v>2026</c:v>
                </c:pt>
              </c:numCache>
            </c:numRef>
          </c:cat>
          <c:val>
            <c:numRef>
              <c:f>'PROYECTO DOTA'!$G$25:$G$28</c:f>
              <c:numCache>
                <c:formatCode>0.0%</c:formatCode>
                <c:ptCount val="4"/>
                <c:pt idx="0">
                  <c:v>0.31034482758620691</c:v>
                </c:pt>
                <c:pt idx="1">
                  <c:v>0.58620689655172409</c:v>
                </c:pt>
                <c:pt idx="2">
                  <c:v>0.58620689655172409</c:v>
                </c:pt>
                <c:pt idx="3">
                  <c:v>0.58620689655172409</c:v>
                </c:pt>
              </c:numCache>
            </c:numRef>
          </c:val>
          <c:extLst>
            <c:ext xmlns:c16="http://schemas.microsoft.com/office/drawing/2014/chart" uri="{C3380CC4-5D6E-409C-BE32-E72D297353CC}">
              <c16:uniqueId val="{00000004-D074-4D13-A296-985A8D29D114}"/>
            </c:ext>
          </c:extLst>
        </c:ser>
        <c:dLbls>
          <c:showLegendKey val="0"/>
          <c:showVal val="1"/>
          <c:showCatName val="0"/>
          <c:showSerName val="0"/>
          <c:showPercent val="0"/>
          <c:showBubbleSize val="0"/>
        </c:dLbls>
        <c:gapWidth val="100"/>
        <c:shape val="box"/>
        <c:axId val="-1557644560"/>
        <c:axId val="-1557651280"/>
        <c:axId val="-1670482576"/>
      </c:bar3DChart>
      <c:catAx>
        <c:axId val="-15576445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51280"/>
        <c:crosses val="autoZero"/>
        <c:auto val="1"/>
        <c:lblAlgn val="ctr"/>
        <c:lblOffset val="100"/>
        <c:noMultiLvlLbl val="0"/>
      </c:catAx>
      <c:valAx>
        <c:axId val="-1557651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4560"/>
        <c:crosses val="autoZero"/>
        <c:crossBetween val="between"/>
      </c:valAx>
      <c:serAx>
        <c:axId val="-1670482576"/>
        <c:scaling>
          <c:orientation val="minMax"/>
        </c:scaling>
        <c:delete val="1"/>
        <c:axPos val="b"/>
        <c:majorTickMark val="out"/>
        <c:minorTickMark val="none"/>
        <c:tickLblPos val="nextTo"/>
        <c:crossAx val="-155765128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DE LINEAMIENTOS TÉCNICOS - INSTRUMENTOS SECTORIALES Y TERRITORIALES PARA EL USO EFICIENTE DEL SUELO RURAL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cat>
            <c:strRef>
              <c:f>'PROYECTO DOTA'!$C$30:$C$34</c:f>
              <c:strCache>
                <c:ptCount val="5"/>
                <c:pt idx="0">
                  <c:v>2023</c:v>
                </c:pt>
                <c:pt idx="1">
                  <c:v>2024</c:v>
                </c:pt>
                <c:pt idx="2">
                  <c:v>2025</c:v>
                </c:pt>
                <c:pt idx="3">
                  <c:v>2026</c:v>
                </c:pt>
                <c:pt idx="4">
                  <c:v>2023 - 2026</c:v>
                </c:pt>
              </c:strCache>
            </c:strRef>
          </c:cat>
          <c:val>
            <c:numRef>
              <c:f>'PROYECTO DOTA'!$D$30:$D$34</c:f>
              <c:numCache>
                <c:formatCode>General</c:formatCode>
                <c:ptCount val="5"/>
                <c:pt idx="0">
                  <c:v>26</c:v>
                </c:pt>
                <c:pt idx="1">
                  <c:v>29</c:v>
                </c:pt>
                <c:pt idx="2">
                  <c:v>23</c:v>
                </c:pt>
                <c:pt idx="3">
                  <c:v>22</c:v>
                </c:pt>
                <c:pt idx="4">
                  <c:v>100</c:v>
                </c:pt>
              </c:numCache>
            </c:numRef>
          </c:val>
          <c:extLst>
            <c:ext xmlns:c16="http://schemas.microsoft.com/office/drawing/2014/chart" uri="{C3380CC4-5D6E-409C-BE32-E72D297353CC}">
              <c16:uniqueId val="{00000000-BD85-4C79-AEB9-286A7727B020}"/>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'PROYECTO DOTA'!$C$30:$C$34</c:f>
              <c:strCache>
                <c:ptCount val="5"/>
                <c:pt idx="0">
                  <c:v>2023</c:v>
                </c:pt>
                <c:pt idx="1">
                  <c:v>2024</c:v>
                </c:pt>
                <c:pt idx="2">
                  <c:v>2025</c:v>
                </c:pt>
                <c:pt idx="3">
                  <c:v>2026</c:v>
                </c:pt>
                <c:pt idx="4">
                  <c:v>2023 - 2026</c:v>
                </c:pt>
              </c:strCache>
            </c:strRef>
          </c:cat>
          <c:val>
            <c:numRef>
              <c:f>'PROYECTO DOTA'!$E$30:$E$34</c:f>
              <c:numCache>
                <c:formatCode>General</c:formatCode>
                <c:ptCount val="5"/>
                <c:pt idx="0">
                  <c:v>26</c:v>
                </c:pt>
                <c:pt idx="1">
                  <c:v>29</c:v>
                </c:pt>
                <c:pt idx="4">
                  <c:v>55</c:v>
                </c:pt>
              </c:numCache>
            </c:numRef>
          </c:val>
          <c:extLst>
            <c:ext xmlns:c16="http://schemas.microsoft.com/office/drawing/2014/chart" uri="{C3380CC4-5D6E-409C-BE32-E72D297353CC}">
              <c16:uniqueId val="{00000001-BD85-4C79-AEB9-286A7727B020}"/>
            </c:ext>
          </c:extLst>
        </c:ser>
        <c:dLbls>
          <c:showLegendKey val="0"/>
          <c:showVal val="0"/>
          <c:showCatName val="0"/>
          <c:showSerName val="0"/>
          <c:showPercent val="0"/>
          <c:showBubbleSize val="0"/>
        </c:dLbls>
        <c:gapWidth val="150"/>
        <c:axId val="-1557653520"/>
        <c:axId val="-155765240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cat>
            <c:strRef>
              <c:f>'PROYECTO DOTA'!$C$30:$C$34</c:f>
              <c:strCache>
                <c:ptCount val="5"/>
                <c:pt idx="0">
                  <c:v>2023</c:v>
                </c:pt>
                <c:pt idx="1">
                  <c:v>2024</c:v>
                </c:pt>
                <c:pt idx="2">
                  <c:v>2025</c:v>
                </c:pt>
                <c:pt idx="3">
                  <c:v>2026</c:v>
                </c:pt>
                <c:pt idx="4">
                  <c:v>2023 - 2026</c:v>
                </c:pt>
              </c:strCache>
            </c:strRef>
          </c:cat>
          <c:val>
            <c:numRef>
              <c:f>'PROYECTO DOTA'!$F$30:$F$34</c:f>
              <c:numCache>
                <c:formatCode>0%</c:formatCode>
                <c:ptCount val="5"/>
                <c:pt idx="0">
                  <c:v>1</c:v>
                </c:pt>
                <c:pt idx="1">
                  <c:v>1</c:v>
                </c:pt>
                <c:pt idx="2">
                  <c:v>0</c:v>
                </c:pt>
                <c:pt idx="3">
                  <c:v>0</c:v>
                </c:pt>
                <c:pt idx="4">
                  <c:v>0.55000000000000004</c:v>
                </c:pt>
              </c:numCache>
            </c:numRef>
          </c:val>
          <c:smooth val="0"/>
          <c:extLst>
            <c:ext xmlns:c16="http://schemas.microsoft.com/office/drawing/2014/chart" uri="{C3380CC4-5D6E-409C-BE32-E72D297353CC}">
              <c16:uniqueId val="{00000002-BD85-4C79-AEB9-286A7727B020}"/>
            </c:ext>
          </c:extLst>
        </c:ser>
        <c:dLbls>
          <c:showLegendKey val="0"/>
          <c:showVal val="0"/>
          <c:showCatName val="0"/>
          <c:showSerName val="0"/>
          <c:showPercent val="0"/>
          <c:showBubbleSize val="0"/>
        </c:dLbls>
        <c:marker val="1"/>
        <c:smooth val="0"/>
        <c:axId val="-1557649040"/>
        <c:axId val="-1557649600"/>
      </c:lineChart>
      <c:catAx>
        <c:axId val="-155765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557652400"/>
        <c:crosses val="autoZero"/>
        <c:auto val="1"/>
        <c:lblAlgn val="ctr"/>
        <c:lblOffset val="100"/>
        <c:noMultiLvlLbl val="0"/>
      </c:catAx>
      <c:valAx>
        <c:axId val="-1557652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7653520"/>
        <c:crosses val="autoZero"/>
        <c:crossBetween val="between"/>
        <c:majorUnit val="10"/>
      </c:valAx>
      <c:valAx>
        <c:axId val="-1557649600"/>
        <c:scaling>
          <c:orientation val="minMax"/>
        </c:scaling>
        <c:delete val="1"/>
        <c:axPos val="r"/>
        <c:numFmt formatCode="0%" sourceLinked="1"/>
        <c:majorTickMark val="out"/>
        <c:minorTickMark val="none"/>
        <c:tickLblPos val="nextTo"/>
        <c:crossAx val="-1557649040"/>
        <c:crosses val="max"/>
        <c:crossBetween val="between"/>
      </c:valAx>
      <c:catAx>
        <c:axId val="-1557649040"/>
        <c:scaling>
          <c:orientation val="minMax"/>
        </c:scaling>
        <c:delete val="1"/>
        <c:axPos val="b"/>
        <c:numFmt formatCode="General" sourceLinked="1"/>
        <c:majorTickMark val="out"/>
        <c:minorTickMark val="none"/>
        <c:tickLblPos val="nextTo"/>
        <c:crossAx val="-155764960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(2023 - 2026)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DOCUMENTOS DE LINEAMIENTOS TÉCNICOS - INSTRUMENTOS SECTORIALES Y TERRITORIALES PARA EL USO EFICIENTE DEL SUELO RURAL</a:t>
            </a:r>
            <a:endParaRPr lang="es-CO" sz="14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145165279393608E-3"/>
                  <c:y val="-3.1749999999999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59-4675-8B8B-1CF6A3E43EC8}"/>
                </c:ext>
              </c:extLst>
            </c:dLbl>
            <c:dLbl>
              <c:idx val="1"/>
              <c:layout>
                <c:manualLayout>
                  <c:x val="-6.2864879803986107E-17"/>
                  <c:y val="-5.291666666666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59-4675-8B8B-1CF6A3E43EC8}"/>
                </c:ext>
              </c:extLst>
            </c:dLbl>
            <c:dLbl>
              <c:idx val="2"/>
              <c:layout>
                <c:manualLayout>
                  <c:x val="-1.7145165279393293E-3"/>
                  <c:y val="-5.29166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59-4675-8B8B-1CF6A3E43EC8}"/>
                </c:ext>
              </c:extLst>
            </c:dLbl>
            <c:dLbl>
              <c:idx val="3"/>
              <c:layout>
                <c:manualLayout>
                  <c:x val="-1.2572975960797221E-16"/>
                  <c:y val="-4.2333333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59-4675-8B8B-1CF6A3E43EC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DOTA'!$C$30:$C$33</c:f>
              <c:numCache>
                <c:formatCode>General</c:formatCode>
                <c:ptCount val="4"/>
                <c:pt idx="0">
                  <c:v>2023</c:v>
                </c:pt>
                <c:pt idx="1">
                  <c:v>2024</c:v>
                </c:pt>
                <c:pt idx="2">
                  <c:v>2025</c:v>
                </c:pt>
                <c:pt idx="3">
                  <c:v>2026</c:v>
                </c:pt>
              </c:numCache>
            </c:numRef>
          </c:cat>
          <c:val>
            <c:numRef>
              <c:f>'PROYECTO DOTA'!$G$30:$G$33</c:f>
              <c:numCache>
                <c:formatCode>0.0%</c:formatCode>
                <c:ptCount val="4"/>
                <c:pt idx="0">
                  <c:v>0.26</c:v>
                </c:pt>
                <c:pt idx="1">
                  <c:v>0.55000000000000004</c:v>
                </c:pt>
                <c:pt idx="2">
                  <c:v>0.55000000000000004</c:v>
                </c:pt>
                <c:pt idx="3">
                  <c:v>0.55000000000000004</c:v>
                </c:pt>
              </c:numCache>
            </c:numRef>
          </c:val>
          <c:extLst>
            <c:ext xmlns:c16="http://schemas.microsoft.com/office/drawing/2014/chart" uri="{C3380CC4-5D6E-409C-BE32-E72D297353CC}">
              <c16:uniqueId val="{00000004-9E59-4675-8B8B-1CF6A3E43EC8}"/>
            </c:ext>
          </c:extLst>
        </c:ser>
        <c:dLbls>
          <c:showLegendKey val="0"/>
          <c:showVal val="1"/>
          <c:showCatName val="0"/>
          <c:showSerName val="0"/>
          <c:showPercent val="0"/>
          <c:showBubbleSize val="0"/>
        </c:dLbls>
        <c:gapWidth val="100"/>
        <c:shape val="box"/>
        <c:axId val="-1557648480"/>
        <c:axId val="-1557655200"/>
        <c:axId val="-1236397776"/>
      </c:bar3DChart>
      <c:catAx>
        <c:axId val="-15576484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55200"/>
        <c:crosses val="autoZero"/>
        <c:auto val="1"/>
        <c:lblAlgn val="ctr"/>
        <c:lblOffset val="100"/>
        <c:noMultiLvlLbl val="0"/>
      </c:catAx>
      <c:valAx>
        <c:axId val="-1557655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8480"/>
        <c:crosses val="autoZero"/>
        <c:crossBetween val="between"/>
      </c:valAx>
      <c:serAx>
        <c:axId val="-1236397776"/>
        <c:scaling>
          <c:orientation val="minMax"/>
        </c:scaling>
        <c:delete val="1"/>
        <c:axPos val="b"/>
        <c:majorTickMark val="out"/>
        <c:minorTickMark val="none"/>
        <c:tickLblPos val="nextTo"/>
        <c:crossAx val="-155765520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(2023 - 2026)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DOCUMENTOS DE EVALUACIÓN ELABORADOS</a:t>
            </a:r>
            <a:endParaRPr lang="es-CO" sz="14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DOTA'!$G$4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145165279393608E-3"/>
                  <c:y val="-3.1749999999999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79-4B4B-AD8F-A84004144BCB}"/>
                </c:ext>
              </c:extLst>
            </c:dLbl>
            <c:dLbl>
              <c:idx val="1"/>
              <c:layout>
                <c:manualLayout>
                  <c:x val="-6.2864879803986107E-17"/>
                  <c:y val="-5.291666666666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79-4B4B-AD8F-A84004144BCB}"/>
                </c:ext>
              </c:extLst>
            </c:dLbl>
            <c:dLbl>
              <c:idx val="2"/>
              <c:layout>
                <c:manualLayout>
                  <c:x val="-1.7145165279393293E-3"/>
                  <c:y val="-5.29166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79-4B4B-AD8F-A84004144BCB}"/>
                </c:ext>
              </c:extLst>
            </c:dLbl>
            <c:dLbl>
              <c:idx val="3"/>
              <c:layout>
                <c:manualLayout>
                  <c:x val="-1.2572975960797221E-16"/>
                  <c:y val="-4.2333333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79-4B4B-AD8F-A84004144BC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DOTA'!$C$30:$C$33</c:f>
              <c:numCache>
                <c:formatCode>General</c:formatCode>
                <c:ptCount val="4"/>
                <c:pt idx="0">
                  <c:v>2023</c:v>
                </c:pt>
                <c:pt idx="1">
                  <c:v>2024</c:v>
                </c:pt>
                <c:pt idx="2">
                  <c:v>2025</c:v>
                </c:pt>
                <c:pt idx="3">
                  <c:v>2026</c:v>
                </c:pt>
              </c:numCache>
            </c:numRef>
          </c:cat>
          <c:val>
            <c:numRef>
              <c:f>'PROYECTO DOTA'!$G$30:$G$33</c:f>
              <c:numCache>
                <c:formatCode>0.0%</c:formatCode>
                <c:ptCount val="4"/>
                <c:pt idx="0">
                  <c:v>0.26</c:v>
                </c:pt>
                <c:pt idx="1">
                  <c:v>0.55000000000000004</c:v>
                </c:pt>
                <c:pt idx="2">
                  <c:v>0.55000000000000004</c:v>
                </c:pt>
                <c:pt idx="3">
                  <c:v>0.55000000000000004</c:v>
                </c:pt>
              </c:numCache>
            </c:numRef>
          </c:val>
          <c:extLst>
            <c:ext xmlns:c16="http://schemas.microsoft.com/office/drawing/2014/chart" uri="{C3380CC4-5D6E-409C-BE32-E72D297353CC}">
              <c16:uniqueId val="{00000004-E579-4B4B-AD8F-A84004144BCB}"/>
            </c:ext>
          </c:extLst>
        </c:ser>
        <c:dLbls>
          <c:showLegendKey val="0"/>
          <c:showVal val="1"/>
          <c:showCatName val="0"/>
          <c:showSerName val="0"/>
          <c:showPercent val="0"/>
          <c:showBubbleSize val="0"/>
        </c:dLbls>
        <c:gapWidth val="100"/>
        <c:shape val="box"/>
        <c:axId val="-1557648480"/>
        <c:axId val="-1557655200"/>
        <c:axId val="-1236397776"/>
      </c:bar3DChart>
      <c:catAx>
        <c:axId val="-15576484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557655200"/>
        <c:crosses val="autoZero"/>
        <c:auto val="1"/>
        <c:lblAlgn val="ctr"/>
        <c:lblOffset val="100"/>
        <c:noMultiLvlLbl val="0"/>
      </c:catAx>
      <c:valAx>
        <c:axId val="-1557655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57648480"/>
        <c:crosses val="autoZero"/>
        <c:crossBetween val="between"/>
      </c:valAx>
      <c:serAx>
        <c:axId val="-1236397776"/>
        <c:scaling>
          <c:orientation val="minMax"/>
        </c:scaling>
        <c:delete val="1"/>
        <c:axPos val="b"/>
        <c:majorTickMark val="out"/>
        <c:minorTickMark val="none"/>
        <c:tickLblPos val="nextTo"/>
        <c:crossAx val="-155765520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DE LINEAMIENTOS TÉCNICOS - INSTRUMENTOS SECTORIALES Y TERRITORIALES PARA EL USO EFICIENTE DEL SUELO RURAL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DOTA'!$D$4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DOTA'!$C$35:$C$39</c:f>
              <c:strCache>
                <c:ptCount val="5"/>
                <c:pt idx="0">
                  <c:v>2023</c:v>
                </c:pt>
                <c:pt idx="1">
                  <c:v>2024</c:v>
                </c:pt>
                <c:pt idx="2">
                  <c:v>2025</c:v>
                </c:pt>
                <c:pt idx="3">
                  <c:v>2026</c:v>
                </c:pt>
                <c:pt idx="4">
                  <c:v>2023 - 2026</c:v>
                </c:pt>
              </c:strCache>
            </c:strRef>
          </c:cat>
          <c:val>
            <c:numRef>
              <c:f>'PROYECTO DOTA'!$D$35:$D$39</c:f>
              <c:numCache>
                <c:formatCode>General</c:formatCode>
                <c:ptCount val="5"/>
                <c:pt idx="0">
                  <c:v>7</c:v>
                </c:pt>
                <c:pt idx="1">
                  <c:v>11</c:v>
                </c:pt>
                <c:pt idx="2">
                  <c:v>3</c:v>
                </c:pt>
                <c:pt idx="3">
                  <c:v>3</c:v>
                </c:pt>
                <c:pt idx="4">
                  <c:v>24</c:v>
                </c:pt>
              </c:numCache>
            </c:numRef>
          </c:val>
          <c:extLst>
            <c:ext xmlns:c16="http://schemas.microsoft.com/office/drawing/2014/chart" uri="{C3380CC4-5D6E-409C-BE32-E72D297353CC}">
              <c16:uniqueId val="{00000000-22FF-40C3-9675-99D2CFB87F7A}"/>
            </c:ext>
          </c:extLst>
        </c:ser>
        <c:ser>
          <c:idx val="1"/>
          <c:order val="1"/>
          <c:tx>
            <c:strRef>
              <c:f>'PROYECTO DOTA'!$E$4</c:f>
              <c:strCache>
                <c:ptCount val="1"/>
                <c:pt idx="0">
                  <c:v>EJECUTADO</c:v>
                </c:pt>
              </c:strCache>
            </c:strRef>
          </c:tx>
          <c:spPr>
            <a:solidFill>
              <a:srgbClr val="00B050"/>
            </a:solidFill>
            <a:ln>
              <a:noFill/>
            </a:ln>
            <a:effectLst/>
            <a:scene3d>
              <a:camera prst="orthographicFront"/>
              <a:lightRig rig="threePt" dir="t"/>
            </a:scene3d>
            <a:sp3d>
              <a:bevelT/>
            </a:sp3d>
          </c:spPr>
          <c:invertIfNegative val="0"/>
          <c:dLbls>
            <c:delete val="1"/>
          </c:dLbls>
          <c:cat>
            <c:strRef>
              <c:f>'PROYECTO DOTA'!$C$35:$C$39</c:f>
              <c:strCache>
                <c:ptCount val="5"/>
                <c:pt idx="0">
                  <c:v>2023</c:v>
                </c:pt>
                <c:pt idx="1">
                  <c:v>2024</c:v>
                </c:pt>
                <c:pt idx="2">
                  <c:v>2025</c:v>
                </c:pt>
                <c:pt idx="3">
                  <c:v>2026</c:v>
                </c:pt>
                <c:pt idx="4">
                  <c:v>2023 - 2026</c:v>
                </c:pt>
              </c:strCache>
            </c:strRef>
          </c:cat>
          <c:val>
            <c:numRef>
              <c:f>'PROYECTO DOTA'!$E$35:$E$39</c:f>
              <c:numCache>
                <c:formatCode>General</c:formatCode>
                <c:ptCount val="5"/>
                <c:pt idx="0">
                  <c:v>7</c:v>
                </c:pt>
                <c:pt idx="1">
                  <c:v>11</c:v>
                </c:pt>
                <c:pt idx="4">
                  <c:v>18</c:v>
                </c:pt>
              </c:numCache>
            </c:numRef>
          </c:val>
          <c:extLst>
            <c:ext xmlns:c16="http://schemas.microsoft.com/office/drawing/2014/chart" uri="{C3380CC4-5D6E-409C-BE32-E72D297353CC}">
              <c16:uniqueId val="{00000001-22FF-40C3-9675-99D2CFB87F7A}"/>
            </c:ext>
          </c:extLst>
        </c:ser>
        <c:dLbls>
          <c:showLegendKey val="0"/>
          <c:showVal val="1"/>
          <c:showCatName val="0"/>
          <c:showSerName val="0"/>
          <c:showPercent val="0"/>
          <c:showBubbleSize val="0"/>
        </c:dLbls>
        <c:gapWidth val="150"/>
        <c:axId val="-1557653520"/>
        <c:axId val="-1557652400"/>
      </c:barChart>
      <c:lineChart>
        <c:grouping val="standard"/>
        <c:varyColors val="0"/>
        <c:ser>
          <c:idx val="2"/>
          <c:order val="2"/>
          <c:tx>
            <c:strRef>
              <c:f>'PROYECTO DOTA'!$F$4</c:f>
              <c:strCache>
                <c:ptCount val="1"/>
                <c:pt idx="0">
                  <c:v>CUMPLIMIENTO</c:v>
                </c:pt>
              </c:strCache>
            </c:strRef>
          </c:tx>
          <c:spPr>
            <a:ln w="25400" cap="rnd">
              <a:noFill/>
              <a:round/>
            </a:ln>
            <a:effectLst/>
          </c:spPr>
          <c:marker>
            <c:symbol val="none"/>
          </c:marker>
          <c:dLbls>
            <c:dLbl>
              <c:idx val="0"/>
              <c:layout>
                <c:manualLayout>
                  <c:x val="-1.0583415648788379E-2"/>
                  <c:y val="-0.17141781973270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FF-40C3-9675-99D2CFB87F7A}"/>
                </c:ext>
              </c:extLst>
            </c:dLbl>
            <c:dLbl>
              <c:idx val="1"/>
              <c:layout>
                <c:manualLayout>
                  <c:x val="-1.2347318256919841E-2"/>
                  <c:y val="-0.250270016809744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F-40C3-9675-99D2CFB87F7A}"/>
                </c:ext>
              </c:extLst>
            </c:dLbl>
            <c:dLbl>
              <c:idx val="2"/>
              <c:delete val="1"/>
              <c:extLst>
                <c:ext xmlns:c15="http://schemas.microsoft.com/office/drawing/2012/chart" uri="{CE6537A1-D6FC-4f65-9D91-7224C49458BB}"/>
                <c:ext xmlns:c16="http://schemas.microsoft.com/office/drawing/2014/chart" uri="{C3380CC4-5D6E-409C-BE32-E72D297353CC}">
                  <c16:uniqueId val="{00000004-22FF-40C3-9675-99D2CFB87F7A}"/>
                </c:ext>
              </c:extLst>
            </c:dLbl>
            <c:dLbl>
              <c:idx val="3"/>
              <c:delete val="1"/>
              <c:extLst>
                <c:ext xmlns:c15="http://schemas.microsoft.com/office/drawing/2012/chart" uri="{CE6537A1-D6FC-4f65-9D91-7224C49458BB}"/>
                <c:ext xmlns:c16="http://schemas.microsoft.com/office/drawing/2014/chart" uri="{C3380CC4-5D6E-409C-BE32-E72D297353CC}">
                  <c16:uniqueId val="{00000005-22FF-40C3-9675-99D2CFB87F7A}"/>
                </c:ext>
              </c:extLst>
            </c:dLbl>
            <c:dLbl>
              <c:idx val="4"/>
              <c:layout>
                <c:manualLayout>
                  <c:x val="-1.763902608131526E-3"/>
                  <c:y val="-0.418259480147791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FF-40C3-9675-99D2CFB87F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DOTA'!$C$35:$C$39</c:f>
              <c:strCache>
                <c:ptCount val="5"/>
                <c:pt idx="0">
                  <c:v>2023</c:v>
                </c:pt>
                <c:pt idx="1">
                  <c:v>2024</c:v>
                </c:pt>
                <c:pt idx="2">
                  <c:v>2025</c:v>
                </c:pt>
                <c:pt idx="3">
                  <c:v>2026</c:v>
                </c:pt>
                <c:pt idx="4">
                  <c:v>2023 - 2026</c:v>
                </c:pt>
              </c:strCache>
            </c:strRef>
          </c:cat>
          <c:val>
            <c:numRef>
              <c:f>'PROYECTO DOTA'!$F$35:$F$39</c:f>
              <c:numCache>
                <c:formatCode>0%</c:formatCode>
                <c:ptCount val="5"/>
                <c:pt idx="0">
                  <c:v>1</c:v>
                </c:pt>
                <c:pt idx="1">
                  <c:v>1</c:v>
                </c:pt>
                <c:pt idx="2">
                  <c:v>0</c:v>
                </c:pt>
                <c:pt idx="3">
                  <c:v>0</c:v>
                </c:pt>
                <c:pt idx="4">
                  <c:v>0.75</c:v>
                </c:pt>
              </c:numCache>
            </c:numRef>
          </c:val>
          <c:smooth val="0"/>
          <c:extLst>
            <c:ext xmlns:c16="http://schemas.microsoft.com/office/drawing/2014/chart" uri="{C3380CC4-5D6E-409C-BE32-E72D297353CC}">
              <c16:uniqueId val="{00000007-22FF-40C3-9675-99D2CFB87F7A}"/>
            </c:ext>
          </c:extLst>
        </c:ser>
        <c:dLbls>
          <c:showLegendKey val="0"/>
          <c:showVal val="1"/>
          <c:showCatName val="0"/>
          <c:showSerName val="0"/>
          <c:showPercent val="0"/>
          <c:showBubbleSize val="0"/>
        </c:dLbls>
        <c:marker val="1"/>
        <c:smooth val="0"/>
        <c:axId val="-1557649040"/>
        <c:axId val="-1557649600"/>
      </c:lineChart>
      <c:catAx>
        <c:axId val="-155765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557652400"/>
        <c:crosses val="autoZero"/>
        <c:auto val="1"/>
        <c:lblAlgn val="ctr"/>
        <c:lblOffset val="100"/>
        <c:noMultiLvlLbl val="0"/>
      </c:catAx>
      <c:valAx>
        <c:axId val="-1557652400"/>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7653520"/>
        <c:crosses val="autoZero"/>
        <c:crossBetween val="between"/>
        <c:majorUnit val="5"/>
      </c:valAx>
      <c:valAx>
        <c:axId val="-1557649600"/>
        <c:scaling>
          <c:orientation val="minMax"/>
        </c:scaling>
        <c:delete val="1"/>
        <c:axPos val="r"/>
        <c:numFmt formatCode="0%" sourceLinked="1"/>
        <c:majorTickMark val="out"/>
        <c:minorTickMark val="none"/>
        <c:tickLblPos val="nextTo"/>
        <c:crossAx val="-1557649040"/>
        <c:crosses val="max"/>
        <c:crossBetween val="between"/>
      </c:valAx>
      <c:catAx>
        <c:axId val="-1557649040"/>
        <c:scaling>
          <c:orientation val="minMax"/>
        </c:scaling>
        <c:delete val="1"/>
        <c:axPos val="b"/>
        <c:numFmt formatCode="General" sourceLinked="1"/>
        <c:majorTickMark val="out"/>
        <c:minorTickMark val="none"/>
        <c:tickLblPos val="nextTo"/>
        <c:crossAx val="-155764960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EVENTOS REALIZADOS DE APROPIACIÓN DE PRODUCTOS INFO</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INFO'!$D$4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Pt>
            <c:idx val="0"/>
            <c:invertIfNegative val="0"/>
            <c:bubble3D val="0"/>
            <c:spPr>
              <a:solidFill>
                <a:srgbClr val="FFC000"/>
              </a:solidFill>
              <a:ln>
                <a:noFill/>
              </a:ln>
              <a:effectLst/>
              <a:scene3d>
                <a:camera prst="orthographicFront"/>
                <a:lightRig rig="threePt" dir="t"/>
              </a:scene3d>
              <a:sp3d>
                <a:bevelT w="63500" h="63500"/>
              </a:sp3d>
            </c:spPr>
            <c:extLst>
              <c:ext xmlns:c16="http://schemas.microsoft.com/office/drawing/2014/chart" uri="{C3380CC4-5D6E-409C-BE32-E72D297353CC}">
                <c16:uniqueId val="{00000001-0909-4EA1-8436-A7B2F3F450E4}"/>
              </c:ext>
            </c:extLst>
          </c:dPt>
          <c:dLbls>
            <c:delete val="1"/>
          </c:dLbls>
          <c:cat>
            <c:strRef>
              <c:f>'PROYECTO INFO'!$C$5:$C$9</c:f>
              <c:strCache>
                <c:ptCount val="5"/>
                <c:pt idx="0">
                  <c:v>2023</c:v>
                </c:pt>
                <c:pt idx="1">
                  <c:v>2024</c:v>
                </c:pt>
                <c:pt idx="2">
                  <c:v>2025</c:v>
                </c:pt>
                <c:pt idx="3">
                  <c:v>2026</c:v>
                </c:pt>
                <c:pt idx="4">
                  <c:v>2023 - 2026</c:v>
                </c:pt>
              </c:strCache>
            </c:strRef>
          </c:cat>
          <c:val>
            <c:numRef>
              <c:f>'PROYECTO INFO'!$D$5:$D$9</c:f>
              <c:numCache>
                <c:formatCode>General</c:formatCode>
                <c:ptCount val="5"/>
                <c:pt idx="0">
                  <c:v>10</c:v>
                </c:pt>
                <c:pt idx="1">
                  <c:v>10</c:v>
                </c:pt>
                <c:pt idx="2">
                  <c:v>10</c:v>
                </c:pt>
                <c:pt idx="3">
                  <c:v>10</c:v>
                </c:pt>
                <c:pt idx="4">
                  <c:v>40</c:v>
                </c:pt>
              </c:numCache>
            </c:numRef>
          </c:val>
          <c:extLst>
            <c:ext xmlns:c16="http://schemas.microsoft.com/office/drawing/2014/chart" uri="{C3380CC4-5D6E-409C-BE32-E72D297353CC}">
              <c16:uniqueId val="{00000002-0909-4EA1-8436-A7B2F3F450E4}"/>
            </c:ext>
          </c:extLst>
        </c:ser>
        <c:ser>
          <c:idx val="1"/>
          <c:order val="1"/>
          <c:tx>
            <c:strRef>
              <c:f>'PROYECTO INFO'!$E$4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INFO'!$C$5:$C$9</c:f>
              <c:strCache>
                <c:ptCount val="5"/>
                <c:pt idx="0">
                  <c:v>2023</c:v>
                </c:pt>
                <c:pt idx="1">
                  <c:v>2024</c:v>
                </c:pt>
                <c:pt idx="2">
                  <c:v>2025</c:v>
                </c:pt>
                <c:pt idx="3">
                  <c:v>2026</c:v>
                </c:pt>
                <c:pt idx="4">
                  <c:v>2023 - 2026</c:v>
                </c:pt>
              </c:strCache>
            </c:strRef>
          </c:cat>
          <c:val>
            <c:numRef>
              <c:f>'PROYECTO INFO'!$E$5:$E$9</c:f>
              <c:numCache>
                <c:formatCode>General</c:formatCode>
                <c:ptCount val="5"/>
                <c:pt idx="0">
                  <c:v>68</c:v>
                </c:pt>
                <c:pt idx="1">
                  <c:v>35</c:v>
                </c:pt>
                <c:pt idx="4" formatCode="#,##0">
                  <c:v>103</c:v>
                </c:pt>
              </c:numCache>
            </c:numRef>
          </c:val>
          <c:extLst>
            <c:ext xmlns:c16="http://schemas.microsoft.com/office/drawing/2014/chart" uri="{C3380CC4-5D6E-409C-BE32-E72D297353CC}">
              <c16:uniqueId val="{00000003-0909-4EA1-8436-A7B2F3F450E4}"/>
            </c:ext>
          </c:extLst>
        </c:ser>
        <c:dLbls>
          <c:showLegendKey val="0"/>
          <c:showVal val="1"/>
          <c:showCatName val="0"/>
          <c:showSerName val="0"/>
          <c:showPercent val="0"/>
          <c:showBubbleSize val="0"/>
        </c:dLbls>
        <c:gapWidth val="150"/>
        <c:axId val="-1132760544"/>
        <c:axId val="-1132761664"/>
      </c:barChart>
      <c:lineChart>
        <c:grouping val="standard"/>
        <c:varyColors val="0"/>
        <c:ser>
          <c:idx val="2"/>
          <c:order val="2"/>
          <c:tx>
            <c:strRef>
              <c:f>'PROYECTO INFO'!$F$4</c:f>
              <c:strCache>
                <c:ptCount val="1"/>
                <c:pt idx="0">
                  <c:v>CUMPLIMIENTO</c:v>
                </c:pt>
              </c:strCache>
            </c:strRef>
          </c:tx>
          <c:spPr>
            <a:ln w="25400" cap="rnd">
              <a:noFill/>
              <a:round/>
            </a:ln>
            <a:effectLst/>
          </c:spPr>
          <c:marker>
            <c:symbol val="none"/>
          </c:marker>
          <c:dLbls>
            <c:dLbl>
              <c:idx val="0"/>
              <c:layout>
                <c:manualLayout>
                  <c:x val="-1.9189634245846063E-2"/>
                  <c:y val="-0.381988586461763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09-4EA1-8436-A7B2F3F450E4}"/>
                </c:ext>
              </c:extLst>
            </c:dLbl>
            <c:dLbl>
              <c:idx val="1"/>
              <c:layout>
                <c:manualLayout>
                  <c:x val="-2.0934146450013881E-2"/>
                  <c:y val="-0.218279192263864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09-4EA1-8436-A7B2F3F450E4}"/>
                </c:ext>
              </c:extLst>
            </c:dLbl>
            <c:dLbl>
              <c:idx val="2"/>
              <c:delete val="1"/>
              <c:extLst>
                <c:ext xmlns:c15="http://schemas.microsoft.com/office/drawing/2012/chart" uri="{CE6537A1-D6FC-4f65-9D91-7224C49458BB}"/>
                <c:ext xmlns:c16="http://schemas.microsoft.com/office/drawing/2014/chart" uri="{C3380CC4-5D6E-409C-BE32-E72D297353CC}">
                  <c16:uniqueId val="{00000006-0909-4EA1-8436-A7B2F3F450E4}"/>
                </c:ext>
              </c:extLst>
            </c:dLbl>
            <c:dLbl>
              <c:idx val="4"/>
              <c:layout>
                <c:manualLayout>
                  <c:x val="-1.2211585429174728E-2"/>
                  <c:y val="-0.607543751801089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09-4EA1-8436-A7B2F3F450E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INFO'!$C$5:$C$9</c:f>
              <c:strCache>
                <c:ptCount val="5"/>
                <c:pt idx="0">
                  <c:v>2023</c:v>
                </c:pt>
                <c:pt idx="1">
                  <c:v>2024</c:v>
                </c:pt>
                <c:pt idx="2">
                  <c:v>2025</c:v>
                </c:pt>
                <c:pt idx="3">
                  <c:v>2026</c:v>
                </c:pt>
                <c:pt idx="4">
                  <c:v>2023 - 2026</c:v>
                </c:pt>
              </c:strCache>
            </c:strRef>
          </c:cat>
          <c:val>
            <c:numRef>
              <c:f>'PROYECTO INFO'!$F$5:$F$9</c:f>
              <c:numCache>
                <c:formatCode>0%</c:formatCode>
                <c:ptCount val="5"/>
                <c:pt idx="0">
                  <c:v>6.8</c:v>
                </c:pt>
                <c:pt idx="1">
                  <c:v>3.5</c:v>
                </c:pt>
                <c:pt idx="2">
                  <c:v>0</c:v>
                </c:pt>
                <c:pt idx="4">
                  <c:v>2.5750000000000002</c:v>
                </c:pt>
              </c:numCache>
            </c:numRef>
          </c:val>
          <c:smooth val="0"/>
          <c:extLst>
            <c:ext xmlns:c16="http://schemas.microsoft.com/office/drawing/2014/chart" uri="{C3380CC4-5D6E-409C-BE32-E72D297353CC}">
              <c16:uniqueId val="{00000008-0909-4EA1-8436-A7B2F3F450E4}"/>
            </c:ext>
          </c:extLst>
        </c:ser>
        <c:dLbls>
          <c:showLegendKey val="0"/>
          <c:showVal val="1"/>
          <c:showCatName val="0"/>
          <c:showSerName val="0"/>
          <c:showPercent val="0"/>
          <c:showBubbleSize val="0"/>
        </c:dLbls>
        <c:marker val="1"/>
        <c:smooth val="0"/>
        <c:axId val="-1132757184"/>
        <c:axId val="-1132758304"/>
      </c:lineChart>
      <c:catAx>
        <c:axId val="-113276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2761664"/>
        <c:crosses val="autoZero"/>
        <c:auto val="1"/>
        <c:lblAlgn val="ctr"/>
        <c:lblOffset val="100"/>
        <c:noMultiLvlLbl val="0"/>
      </c:catAx>
      <c:valAx>
        <c:axId val="-1132761664"/>
        <c:scaling>
          <c:orientation val="minMax"/>
          <c:max val="1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2760544"/>
        <c:crosses val="autoZero"/>
        <c:crossBetween val="between"/>
        <c:majorUnit val="10"/>
      </c:valAx>
      <c:valAx>
        <c:axId val="-1132758304"/>
        <c:scaling>
          <c:orientation val="minMax"/>
        </c:scaling>
        <c:delete val="1"/>
        <c:axPos val="r"/>
        <c:numFmt formatCode="0%" sourceLinked="1"/>
        <c:majorTickMark val="out"/>
        <c:minorTickMark val="none"/>
        <c:tickLblPos val="nextTo"/>
        <c:crossAx val="-1132757184"/>
        <c:crosses val="max"/>
        <c:crossBetween val="between"/>
      </c:valAx>
      <c:catAx>
        <c:axId val="-1132757184"/>
        <c:scaling>
          <c:orientation val="minMax"/>
        </c:scaling>
        <c:delete val="1"/>
        <c:axPos val="b"/>
        <c:numFmt formatCode="General" sourceLinked="1"/>
        <c:majorTickMark val="out"/>
        <c:minorTickMark val="none"/>
        <c:tickLblPos val="nextTo"/>
        <c:crossAx val="-11327583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(2023 - 2026)</a:t>
            </a:r>
          </a:p>
          <a:p>
            <a:pPr>
              <a:defRPr/>
            </a:pPr>
            <a:r>
              <a:rPr lang="es-CO" sz="1400" b="1" baseline="0">
                <a:solidFill>
                  <a:schemeClr val="tx1"/>
                </a:solidFill>
                <a:latin typeface="Arial" panose="020B0604020202020204" pitchFamily="34" charset="0"/>
                <a:cs typeface="Arial" panose="020B0604020202020204" pitchFamily="34" charset="0"/>
              </a:rPr>
              <a:t>% EVENTOS REALIZADOS DE APROPIACIÓN DE PRODUCTOS INFO</a:t>
            </a:r>
            <a:endParaRPr lang="es-CO" sz="14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INFO'!$G$4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471984909167954E-3"/>
                  <c:y val="-3.783897983726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A4-478A-8BA2-5CCF7A021E64}"/>
                </c:ext>
              </c:extLst>
            </c:dLbl>
            <c:dLbl>
              <c:idx val="1"/>
              <c:layout>
                <c:manualLayout>
                  <c:x val="-6.3652321351031238E-17"/>
                  <c:y val="-4.8158701611068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A4-478A-8BA2-5CCF7A021E64}"/>
                </c:ext>
              </c:extLst>
            </c:dLbl>
            <c:dLbl>
              <c:idx val="2"/>
              <c:layout>
                <c:manualLayout>
                  <c:x val="3.471984909167954E-3"/>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A4-478A-8BA2-5CCF7A021E64}"/>
                </c:ext>
              </c:extLst>
            </c:dLbl>
            <c:dLbl>
              <c:idx val="3"/>
              <c:layout>
                <c:manualLayout>
                  <c:x val="-1.2730464270206248E-16"/>
                  <c:y val="-4.471879435313492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9EA4-478A-8BA2-5CCF7A021E6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INFO'!$C$5:$C$8</c:f>
              <c:numCache>
                <c:formatCode>General</c:formatCode>
                <c:ptCount val="4"/>
                <c:pt idx="0">
                  <c:v>2023</c:v>
                </c:pt>
                <c:pt idx="1">
                  <c:v>2024</c:v>
                </c:pt>
                <c:pt idx="2">
                  <c:v>2025</c:v>
                </c:pt>
                <c:pt idx="3">
                  <c:v>2026</c:v>
                </c:pt>
              </c:numCache>
            </c:numRef>
          </c:cat>
          <c:val>
            <c:numRef>
              <c:f>'PROYECTO INFO'!$G$5:$G$8</c:f>
              <c:numCache>
                <c:formatCode>0%</c:formatCode>
                <c:ptCount val="4"/>
                <c:pt idx="0">
                  <c:v>1.7</c:v>
                </c:pt>
                <c:pt idx="1">
                  <c:v>2.5750000000000002</c:v>
                </c:pt>
                <c:pt idx="2">
                  <c:v>2.5750000000000002</c:v>
                </c:pt>
              </c:numCache>
            </c:numRef>
          </c:val>
          <c:extLst>
            <c:ext xmlns:c16="http://schemas.microsoft.com/office/drawing/2014/chart" uri="{C3380CC4-5D6E-409C-BE32-E72D297353CC}">
              <c16:uniqueId val="{00000004-9EA4-478A-8BA2-5CCF7A021E64}"/>
            </c:ext>
          </c:extLst>
        </c:ser>
        <c:dLbls>
          <c:showLegendKey val="0"/>
          <c:showVal val="1"/>
          <c:showCatName val="0"/>
          <c:showSerName val="0"/>
          <c:showPercent val="0"/>
          <c:showBubbleSize val="0"/>
        </c:dLbls>
        <c:gapWidth val="100"/>
        <c:shape val="box"/>
        <c:axId val="-1132761104"/>
        <c:axId val="-1132759984"/>
        <c:axId val="-1236396496"/>
      </c:bar3DChart>
      <c:catAx>
        <c:axId val="-1132761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9984"/>
        <c:crosses val="autoZero"/>
        <c:auto val="1"/>
        <c:lblAlgn val="ctr"/>
        <c:lblOffset val="100"/>
        <c:noMultiLvlLbl val="0"/>
      </c:catAx>
      <c:valAx>
        <c:axId val="-1132759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61104"/>
        <c:crosses val="autoZero"/>
        <c:crossBetween val="between"/>
      </c:valAx>
      <c:serAx>
        <c:axId val="-1236396496"/>
        <c:scaling>
          <c:orientation val="minMax"/>
        </c:scaling>
        <c:delete val="1"/>
        <c:axPos val="b"/>
        <c:majorTickMark val="out"/>
        <c:minorTickMark val="none"/>
        <c:tickLblPos val="nextTo"/>
        <c:crossAx val="-1132759984"/>
        <c:crosses val="autoZero"/>
      </c:serAx>
      <c:spPr>
        <a:noFill/>
        <a:ln>
          <a:noFill/>
        </a:ln>
        <a:effectLst/>
      </c:spPr>
    </c:plotArea>
    <c:legend>
      <c:legendPos val="b"/>
      <c:layout>
        <c:manualLayout>
          <c:xMode val="edge"/>
          <c:yMode val="edge"/>
          <c:x val="0.46432051492170395"/>
          <c:y val="0.87368346948832454"/>
          <c:w val="0.10248187048038376"/>
          <c:h val="6.41721942750300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DOCUMENTOS DE LINEAMIENTOS TÉCNICOS ELABORADOS EN INFORMACIÓN ESTRATÉGICA - INFO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INFO'!$D$4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INFO'!$C$10:$C$14</c:f>
              <c:strCache>
                <c:ptCount val="5"/>
                <c:pt idx="0">
                  <c:v>2023</c:v>
                </c:pt>
                <c:pt idx="1">
                  <c:v>2024</c:v>
                </c:pt>
                <c:pt idx="2">
                  <c:v>2025</c:v>
                </c:pt>
                <c:pt idx="3">
                  <c:v>2026</c:v>
                </c:pt>
                <c:pt idx="4">
                  <c:v>2023 - 2026</c:v>
                </c:pt>
              </c:strCache>
            </c:strRef>
          </c:cat>
          <c:val>
            <c:numRef>
              <c:f>'PROYECTO INFO'!$D$10:$D$14</c:f>
              <c:numCache>
                <c:formatCode>General</c:formatCode>
                <c:ptCount val="5"/>
                <c:pt idx="0">
                  <c:v>1</c:v>
                </c:pt>
                <c:pt idx="1">
                  <c:v>1</c:v>
                </c:pt>
                <c:pt idx="2">
                  <c:v>1</c:v>
                </c:pt>
                <c:pt idx="3">
                  <c:v>1</c:v>
                </c:pt>
                <c:pt idx="4">
                  <c:v>4</c:v>
                </c:pt>
              </c:numCache>
            </c:numRef>
          </c:val>
          <c:extLst>
            <c:ext xmlns:c16="http://schemas.microsoft.com/office/drawing/2014/chart" uri="{C3380CC4-5D6E-409C-BE32-E72D297353CC}">
              <c16:uniqueId val="{00000000-E3D0-45F8-8837-50D90952AFDC}"/>
            </c:ext>
          </c:extLst>
        </c:ser>
        <c:ser>
          <c:idx val="1"/>
          <c:order val="1"/>
          <c:tx>
            <c:strRef>
              <c:f>'PROYECTO INFO'!$E$4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INFO'!$C$10:$C$14</c:f>
              <c:strCache>
                <c:ptCount val="5"/>
                <c:pt idx="0">
                  <c:v>2023</c:v>
                </c:pt>
                <c:pt idx="1">
                  <c:v>2024</c:v>
                </c:pt>
                <c:pt idx="2">
                  <c:v>2025</c:v>
                </c:pt>
                <c:pt idx="3">
                  <c:v>2026</c:v>
                </c:pt>
                <c:pt idx="4">
                  <c:v>2023 - 2026</c:v>
                </c:pt>
              </c:strCache>
            </c:strRef>
          </c:cat>
          <c:val>
            <c:numRef>
              <c:f>'PROYECTO INFO'!$E$10:$E$14</c:f>
              <c:numCache>
                <c:formatCode>General</c:formatCode>
                <c:ptCount val="5"/>
                <c:pt idx="0">
                  <c:v>1</c:v>
                </c:pt>
                <c:pt idx="1">
                  <c:v>1</c:v>
                </c:pt>
                <c:pt idx="4" formatCode="#,##0">
                  <c:v>2</c:v>
                </c:pt>
              </c:numCache>
            </c:numRef>
          </c:val>
          <c:extLst>
            <c:ext xmlns:c16="http://schemas.microsoft.com/office/drawing/2014/chart" uri="{C3380CC4-5D6E-409C-BE32-E72D297353CC}">
              <c16:uniqueId val="{00000001-E3D0-45F8-8837-50D90952AFDC}"/>
            </c:ext>
          </c:extLst>
        </c:ser>
        <c:dLbls>
          <c:showLegendKey val="0"/>
          <c:showVal val="1"/>
          <c:showCatName val="0"/>
          <c:showSerName val="0"/>
          <c:showPercent val="0"/>
          <c:showBubbleSize val="0"/>
        </c:dLbls>
        <c:gapWidth val="150"/>
        <c:axId val="-1132754944"/>
        <c:axId val="-1132762224"/>
      </c:barChart>
      <c:lineChart>
        <c:grouping val="standard"/>
        <c:varyColors val="0"/>
        <c:ser>
          <c:idx val="2"/>
          <c:order val="2"/>
          <c:tx>
            <c:strRef>
              <c:f>'PROYECTO INFO'!$F$4</c:f>
              <c:strCache>
                <c:ptCount val="1"/>
                <c:pt idx="0">
                  <c:v>CUMPLIMIENTO</c:v>
                </c:pt>
              </c:strCache>
            </c:strRef>
          </c:tx>
          <c:spPr>
            <a:ln w="25400" cap="rnd">
              <a:noFill/>
              <a:round/>
            </a:ln>
            <a:effectLst/>
          </c:spPr>
          <c:marker>
            <c:symbol val="none"/>
          </c:marker>
          <c:dLbls>
            <c:dLbl>
              <c:idx val="0"/>
              <c:layout>
                <c:manualLayout>
                  <c:x val="-1.0433643873445102E-2"/>
                  <c:y val="-2.8947716321497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D0-45F8-8837-50D90952AFDC}"/>
                </c:ext>
              </c:extLst>
            </c:dLbl>
            <c:dLbl>
              <c:idx val="1"/>
              <c:layout>
                <c:manualLayout>
                  <c:x val="-1.391152516459347E-2"/>
                  <c:y val="-3.6184645401871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D0-45F8-8837-50D90952AFDC}"/>
                </c:ext>
              </c:extLst>
            </c:dLbl>
            <c:dLbl>
              <c:idx val="2"/>
              <c:delete val="1"/>
              <c:extLst>
                <c:ext xmlns:c15="http://schemas.microsoft.com/office/drawing/2012/chart" uri="{CE6537A1-D6FC-4f65-9D91-7224C49458BB}"/>
                <c:ext xmlns:c16="http://schemas.microsoft.com/office/drawing/2014/chart" uri="{C3380CC4-5D6E-409C-BE32-E72D297353CC}">
                  <c16:uniqueId val="{00000004-E3D0-45F8-8837-50D90952AFDC}"/>
                </c:ext>
              </c:extLst>
            </c:dLbl>
            <c:dLbl>
              <c:idx val="4"/>
              <c:layout>
                <c:manualLayout>
                  <c:x val="-3.4778812911483675E-3"/>
                  <c:y val="-0.246055588732728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D0-45F8-8837-50D90952AF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INFO'!$C$10:$C$14</c:f>
              <c:strCache>
                <c:ptCount val="5"/>
                <c:pt idx="0">
                  <c:v>2023</c:v>
                </c:pt>
                <c:pt idx="1">
                  <c:v>2024</c:v>
                </c:pt>
                <c:pt idx="2">
                  <c:v>2025</c:v>
                </c:pt>
                <c:pt idx="3">
                  <c:v>2026</c:v>
                </c:pt>
                <c:pt idx="4">
                  <c:v>2023 - 2026</c:v>
                </c:pt>
              </c:strCache>
            </c:strRef>
          </c:cat>
          <c:val>
            <c:numRef>
              <c:f>'PROYECTO INFO'!$F$10:$F$14</c:f>
              <c:numCache>
                <c:formatCode>0%</c:formatCode>
                <c:ptCount val="5"/>
                <c:pt idx="0">
                  <c:v>1</c:v>
                </c:pt>
                <c:pt idx="1">
                  <c:v>1</c:v>
                </c:pt>
                <c:pt idx="2">
                  <c:v>0</c:v>
                </c:pt>
                <c:pt idx="4">
                  <c:v>0.5</c:v>
                </c:pt>
              </c:numCache>
            </c:numRef>
          </c:val>
          <c:smooth val="0"/>
          <c:extLst>
            <c:ext xmlns:c16="http://schemas.microsoft.com/office/drawing/2014/chart" uri="{C3380CC4-5D6E-409C-BE32-E72D297353CC}">
              <c16:uniqueId val="{00000006-E3D0-45F8-8837-50D90952AFDC}"/>
            </c:ext>
          </c:extLst>
        </c:ser>
        <c:dLbls>
          <c:showLegendKey val="0"/>
          <c:showVal val="1"/>
          <c:showCatName val="0"/>
          <c:showSerName val="0"/>
          <c:showPercent val="0"/>
          <c:showBubbleSize val="0"/>
        </c:dLbls>
        <c:marker val="1"/>
        <c:smooth val="0"/>
        <c:axId val="-1132759424"/>
        <c:axId val="-1132748224"/>
      </c:lineChart>
      <c:catAx>
        <c:axId val="-113275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62224"/>
        <c:crosses val="autoZero"/>
        <c:auto val="1"/>
        <c:lblAlgn val="ctr"/>
        <c:lblOffset val="100"/>
        <c:noMultiLvlLbl val="0"/>
      </c:catAx>
      <c:valAx>
        <c:axId val="-1132762224"/>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4944"/>
        <c:crosses val="autoZero"/>
        <c:crossBetween val="between"/>
        <c:majorUnit val="1"/>
      </c:valAx>
      <c:valAx>
        <c:axId val="-1132748224"/>
        <c:scaling>
          <c:orientation val="minMax"/>
        </c:scaling>
        <c:delete val="1"/>
        <c:axPos val="r"/>
        <c:numFmt formatCode="0%" sourceLinked="1"/>
        <c:majorTickMark val="out"/>
        <c:minorTickMark val="none"/>
        <c:tickLblPos val="nextTo"/>
        <c:crossAx val="-1132759424"/>
        <c:crosses val="max"/>
        <c:crossBetween val="between"/>
      </c:valAx>
      <c:catAx>
        <c:axId val="-1132759424"/>
        <c:scaling>
          <c:orientation val="minMax"/>
        </c:scaling>
        <c:delete val="1"/>
        <c:axPos val="b"/>
        <c:numFmt formatCode="General" sourceLinked="1"/>
        <c:majorTickMark val="out"/>
        <c:minorTickMark val="none"/>
        <c:tickLblPos val="nextTo"/>
        <c:crossAx val="-11327482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ANÁLISIS GENERADOS EN INFORMACIÓN ESTRATÉGICA – INFO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INFO'!$D$4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INFO'!$C$15:$C$19</c:f>
              <c:strCache>
                <c:ptCount val="5"/>
                <c:pt idx="0">
                  <c:v>2023</c:v>
                </c:pt>
                <c:pt idx="1">
                  <c:v>2024</c:v>
                </c:pt>
                <c:pt idx="2">
                  <c:v>2025</c:v>
                </c:pt>
                <c:pt idx="3">
                  <c:v>2026</c:v>
                </c:pt>
                <c:pt idx="4">
                  <c:v>2023 - 2026</c:v>
                </c:pt>
              </c:strCache>
            </c:strRef>
          </c:cat>
          <c:val>
            <c:numRef>
              <c:f>'PROYECTO INFO'!$D$15:$D$19</c:f>
              <c:numCache>
                <c:formatCode>General</c:formatCode>
                <c:ptCount val="5"/>
                <c:pt idx="0">
                  <c:v>50</c:v>
                </c:pt>
                <c:pt idx="1">
                  <c:v>50</c:v>
                </c:pt>
                <c:pt idx="2">
                  <c:v>50</c:v>
                </c:pt>
                <c:pt idx="3">
                  <c:v>50</c:v>
                </c:pt>
                <c:pt idx="4">
                  <c:v>200</c:v>
                </c:pt>
              </c:numCache>
            </c:numRef>
          </c:val>
          <c:extLst>
            <c:ext xmlns:c16="http://schemas.microsoft.com/office/drawing/2014/chart" uri="{C3380CC4-5D6E-409C-BE32-E72D297353CC}">
              <c16:uniqueId val="{00000000-B7F4-4C76-AC59-B0EA85DA985F}"/>
            </c:ext>
          </c:extLst>
        </c:ser>
        <c:ser>
          <c:idx val="1"/>
          <c:order val="1"/>
          <c:tx>
            <c:strRef>
              <c:f>'PROYECTO INFO'!$E$4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INFO'!$C$15:$C$19</c:f>
              <c:strCache>
                <c:ptCount val="5"/>
                <c:pt idx="0">
                  <c:v>2023</c:v>
                </c:pt>
                <c:pt idx="1">
                  <c:v>2024</c:v>
                </c:pt>
                <c:pt idx="2">
                  <c:v>2025</c:v>
                </c:pt>
                <c:pt idx="3">
                  <c:v>2026</c:v>
                </c:pt>
                <c:pt idx="4">
                  <c:v>2023 - 2026</c:v>
                </c:pt>
              </c:strCache>
            </c:strRef>
          </c:cat>
          <c:val>
            <c:numRef>
              <c:f>'PROYECTO INFO'!$E$15:$E$19</c:f>
              <c:numCache>
                <c:formatCode>General</c:formatCode>
                <c:ptCount val="5"/>
                <c:pt idx="0">
                  <c:v>61</c:v>
                </c:pt>
                <c:pt idx="1">
                  <c:v>76</c:v>
                </c:pt>
                <c:pt idx="4" formatCode="#,##0">
                  <c:v>137</c:v>
                </c:pt>
              </c:numCache>
            </c:numRef>
          </c:val>
          <c:extLst>
            <c:ext xmlns:c16="http://schemas.microsoft.com/office/drawing/2014/chart" uri="{C3380CC4-5D6E-409C-BE32-E72D297353CC}">
              <c16:uniqueId val="{00000001-B7F4-4C76-AC59-B0EA85DA985F}"/>
            </c:ext>
          </c:extLst>
        </c:ser>
        <c:dLbls>
          <c:showLegendKey val="0"/>
          <c:showVal val="1"/>
          <c:showCatName val="0"/>
          <c:showSerName val="0"/>
          <c:showPercent val="0"/>
          <c:showBubbleSize val="0"/>
        </c:dLbls>
        <c:gapWidth val="150"/>
        <c:axId val="-1132758864"/>
        <c:axId val="-1132763904"/>
      </c:barChart>
      <c:lineChart>
        <c:grouping val="standard"/>
        <c:varyColors val="0"/>
        <c:ser>
          <c:idx val="2"/>
          <c:order val="2"/>
          <c:tx>
            <c:strRef>
              <c:f>'PROYECTO INFO'!$F$4</c:f>
              <c:strCache>
                <c:ptCount val="1"/>
                <c:pt idx="0">
                  <c:v>CUMPLIMIENTO</c:v>
                </c:pt>
              </c:strCache>
            </c:strRef>
          </c:tx>
          <c:spPr>
            <a:ln w="25400" cap="rnd">
              <a:noFill/>
              <a:round/>
            </a:ln>
            <a:effectLst/>
          </c:spPr>
          <c:marker>
            <c:symbol val="none"/>
          </c:marker>
          <c:dLbls>
            <c:dLbl>
              <c:idx val="0"/>
              <c:layout>
                <c:manualLayout>
                  <c:x val="-1.0454305424590913E-2"/>
                  <c:y val="-0.22478370206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F4-4C76-AC59-B0EA85DA985F}"/>
                </c:ext>
              </c:extLst>
            </c:dLbl>
            <c:dLbl>
              <c:idx val="1"/>
              <c:layout>
                <c:manualLayout>
                  <c:x val="-3.4847684748636381E-3"/>
                  <c:y val="-0.282792399376178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F4-4C76-AC59-B0EA85DA985F}"/>
                </c:ext>
              </c:extLst>
            </c:dLbl>
            <c:dLbl>
              <c:idx val="2"/>
              <c:delete val="1"/>
              <c:extLst>
                <c:ext xmlns:c15="http://schemas.microsoft.com/office/drawing/2012/chart" uri="{CE6537A1-D6FC-4f65-9D91-7224C49458BB}"/>
                <c:ext xmlns:c16="http://schemas.microsoft.com/office/drawing/2014/chart" uri="{C3380CC4-5D6E-409C-BE32-E72D297353CC}">
                  <c16:uniqueId val="{00000004-B7F4-4C76-AC59-B0EA85DA985F}"/>
                </c:ext>
              </c:extLst>
            </c:dLbl>
            <c:dLbl>
              <c:idx val="4"/>
              <c:layout>
                <c:manualLayout>
                  <c:x val="-1.742384237431819E-3"/>
                  <c:y val="-0.478571752790455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F4-4C76-AC59-B0EA85DA98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INFO'!$C$15:$C$19</c:f>
              <c:strCache>
                <c:ptCount val="5"/>
                <c:pt idx="0">
                  <c:v>2023</c:v>
                </c:pt>
                <c:pt idx="1">
                  <c:v>2024</c:v>
                </c:pt>
                <c:pt idx="2">
                  <c:v>2025</c:v>
                </c:pt>
                <c:pt idx="3">
                  <c:v>2026</c:v>
                </c:pt>
                <c:pt idx="4">
                  <c:v>2023 - 2026</c:v>
                </c:pt>
              </c:strCache>
            </c:strRef>
          </c:cat>
          <c:val>
            <c:numRef>
              <c:f>'PROYECTO INFO'!$F$15:$F$19</c:f>
              <c:numCache>
                <c:formatCode>0%</c:formatCode>
                <c:ptCount val="5"/>
                <c:pt idx="0">
                  <c:v>1.22</c:v>
                </c:pt>
                <c:pt idx="1">
                  <c:v>1.52</c:v>
                </c:pt>
                <c:pt idx="2">
                  <c:v>0</c:v>
                </c:pt>
                <c:pt idx="4">
                  <c:v>0.68500000000000005</c:v>
                </c:pt>
              </c:numCache>
            </c:numRef>
          </c:val>
          <c:smooth val="0"/>
          <c:extLst>
            <c:ext xmlns:c16="http://schemas.microsoft.com/office/drawing/2014/chart" uri="{C3380CC4-5D6E-409C-BE32-E72D297353CC}">
              <c16:uniqueId val="{00000006-B7F4-4C76-AC59-B0EA85DA985F}"/>
            </c:ext>
          </c:extLst>
        </c:ser>
        <c:dLbls>
          <c:showLegendKey val="0"/>
          <c:showVal val="1"/>
          <c:showCatName val="0"/>
          <c:showSerName val="0"/>
          <c:showPercent val="0"/>
          <c:showBubbleSize val="0"/>
        </c:dLbls>
        <c:marker val="1"/>
        <c:smooth val="0"/>
        <c:axId val="-1132763344"/>
        <c:axId val="-1132751024"/>
      </c:lineChart>
      <c:catAx>
        <c:axId val="-113275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63904"/>
        <c:crosses val="autoZero"/>
        <c:auto val="1"/>
        <c:lblAlgn val="ctr"/>
        <c:lblOffset val="100"/>
        <c:noMultiLvlLbl val="0"/>
      </c:catAx>
      <c:valAx>
        <c:axId val="-1132763904"/>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8864"/>
        <c:crosses val="autoZero"/>
        <c:crossBetween val="between"/>
        <c:majorUnit val="50"/>
      </c:valAx>
      <c:valAx>
        <c:axId val="-1132751024"/>
        <c:scaling>
          <c:orientation val="minMax"/>
        </c:scaling>
        <c:delete val="1"/>
        <c:axPos val="r"/>
        <c:numFmt formatCode="0%" sourceLinked="1"/>
        <c:majorTickMark val="out"/>
        <c:minorTickMark val="none"/>
        <c:tickLblPos val="nextTo"/>
        <c:crossAx val="-1132763344"/>
        <c:crosses val="max"/>
        <c:crossBetween val="between"/>
      </c:valAx>
      <c:catAx>
        <c:axId val="-1132763344"/>
        <c:scaling>
          <c:orientation val="minMax"/>
        </c:scaling>
        <c:delete val="1"/>
        <c:axPos val="b"/>
        <c:numFmt formatCode="General" sourceLinked="1"/>
        <c:majorTickMark val="out"/>
        <c:minorTickMark val="none"/>
        <c:tickLblPos val="nextTo"/>
        <c:crossAx val="-11327510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(2023- 2026)</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DOCUMENTOS DE LINEAMIENTOS TÉCNICOS ELABORADOS EN INFORMACIÓN ESTRATÉGICA - INFO</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INFO'!$G$4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F1-4F5D-B5A7-85DE8BA2052A}"/>
                </c:ext>
              </c:extLst>
            </c:dLbl>
            <c:dLbl>
              <c:idx val="1"/>
              <c:layout>
                <c:manualLayout>
                  <c:x val="1.7290520914382016E-3"/>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F1-4F5D-B5A7-85DE8BA2052A}"/>
                </c:ext>
              </c:extLst>
            </c:dLbl>
            <c:dLbl>
              <c:idx val="2"/>
              <c:layout>
                <c:manualLayout>
                  <c:x val="3.4581041828765299E-3"/>
                  <c:y val="-3.4672492373416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F1-4F5D-B5A7-85DE8BA2052A}"/>
                </c:ext>
              </c:extLst>
            </c:dLbl>
            <c:dLbl>
              <c:idx val="3"/>
              <c:layout>
                <c:manualLayout>
                  <c:x val="-1.2679568861752464E-16"/>
                  <c:y val="-4.1606990848100087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EBF1-4F5D-B5A7-85DE8BA2052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INFO'!$C$10:$C$13</c:f>
              <c:numCache>
                <c:formatCode>General</c:formatCode>
                <c:ptCount val="4"/>
                <c:pt idx="0">
                  <c:v>2023</c:v>
                </c:pt>
                <c:pt idx="1">
                  <c:v>2024</c:v>
                </c:pt>
                <c:pt idx="2">
                  <c:v>2025</c:v>
                </c:pt>
                <c:pt idx="3">
                  <c:v>2026</c:v>
                </c:pt>
              </c:numCache>
            </c:numRef>
          </c:cat>
          <c:val>
            <c:numRef>
              <c:f>'PROYECTO INFO'!$G$10:$G$13</c:f>
              <c:numCache>
                <c:formatCode>0%</c:formatCode>
                <c:ptCount val="4"/>
                <c:pt idx="0">
                  <c:v>0.25</c:v>
                </c:pt>
                <c:pt idx="1">
                  <c:v>0.5</c:v>
                </c:pt>
                <c:pt idx="2">
                  <c:v>0.5</c:v>
                </c:pt>
              </c:numCache>
            </c:numRef>
          </c:val>
          <c:extLst>
            <c:ext xmlns:c16="http://schemas.microsoft.com/office/drawing/2014/chart" uri="{C3380CC4-5D6E-409C-BE32-E72D297353CC}">
              <c16:uniqueId val="{00000004-EBF1-4F5D-B5A7-85DE8BA2052A}"/>
            </c:ext>
          </c:extLst>
        </c:ser>
        <c:dLbls>
          <c:showLegendKey val="0"/>
          <c:showVal val="1"/>
          <c:showCatName val="0"/>
          <c:showSerName val="0"/>
          <c:showPercent val="0"/>
          <c:showBubbleSize val="0"/>
        </c:dLbls>
        <c:gapWidth val="100"/>
        <c:shape val="box"/>
        <c:axId val="-1132753824"/>
        <c:axId val="-1132762784"/>
        <c:axId val="-1236395856"/>
      </c:bar3DChart>
      <c:catAx>
        <c:axId val="-11327538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62784"/>
        <c:crosses val="autoZero"/>
        <c:auto val="1"/>
        <c:lblAlgn val="ctr"/>
        <c:lblOffset val="100"/>
        <c:noMultiLvlLbl val="0"/>
      </c:catAx>
      <c:valAx>
        <c:axId val="-1132762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3824"/>
        <c:crosses val="autoZero"/>
        <c:crossBetween val="between"/>
      </c:valAx>
      <c:serAx>
        <c:axId val="-1236395856"/>
        <c:scaling>
          <c:orientation val="minMax"/>
        </c:scaling>
        <c:delete val="1"/>
        <c:axPos val="b"/>
        <c:majorTickMark val="out"/>
        <c:minorTickMark val="none"/>
        <c:tickLblPos val="nextTo"/>
        <c:crossAx val="-11327627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200" b="1">
                <a:solidFill>
                  <a:schemeClr val="tx1"/>
                </a:solidFill>
                <a:latin typeface="Arial" panose="020B0604020202020204" pitchFamily="34" charset="0"/>
                <a:cs typeface="Arial" panose="020B0604020202020204" pitchFamily="34" charset="0"/>
              </a:rPr>
              <a:t>AVANCE</a:t>
            </a:r>
            <a:r>
              <a:rPr lang="es-CO" sz="12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200" b="1" baseline="0">
                <a:solidFill>
                  <a:schemeClr val="tx1"/>
                </a:solidFill>
                <a:latin typeface="Arial" panose="020B0604020202020204" pitchFamily="34" charset="0"/>
                <a:cs typeface="Arial" panose="020B0604020202020204" pitchFamily="34" charset="0"/>
              </a:rPr>
              <a:t>% </a:t>
            </a:r>
            <a:r>
              <a:rPr lang="es-CO" sz="1200" b="1" i="0" baseline="0">
                <a:solidFill>
                  <a:schemeClr val="tx1"/>
                </a:solidFill>
                <a:effectLst/>
                <a:latin typeface="Arial" panose="020B0604020202020204" pitchFamily="34" charset="0"/>
                <a:cs typeface="Arial" panose="020B0604020202020204" pitchFamily="34" charset="0"/>
              </a:rPr>
              <a:t>PLANES DE ORDENAMIENTO PRODUCTIVO FORMULADOS</a:t>
            </a:r>
            <a:endParaRPr lang="es-CO" sz="12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5A-4EDC-BA4C-44ADC68A10A3}"/>
                </c:ext>
              </c:extLst>
            </c:dLbl>
            <c:dLbl>
              <c:idx val="1"/>
              <c:layout>
                <c:manualLayout>
                  <c:x val="1.7290520914382016E-3"/>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5A-4EDC-BA4C-44ADC68A10A3}"/>
                </c:ext>
              </c:extLst>
            </c:dLbl>
            <c:dLbl>
              <c:idx val="2"/>
              <c:layout>
                <c:manualLayout>
                  <c:x val="3.4581041828765299E-3"/>
                  <c:y val="-3.4672492373416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5A-4EDC-BA4C-44ADC68A10A3}"/>
                </c:ext>
              </c:extLst>
            </c:dLbl>
            <c:dLbl>
              <c:idx val="3"/>
              <c:layout>
                <c:manualLayout>
                  <c:x val="-1.2679568861752464E-16"/>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5A-4EDC-BA4C-44ADC68A10A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ESTRATÉGICOS'!$D$10:$D$13</c:f>
              <c:numCache>
                <c:formatCode>General</c:formatCode>
                <c:ptCount val="4"/>
                <c:pt idx="0">
                  <c:v>2023</c:v>
                </c:pt>
                <c:pt idx="1">
                  <c:v>2024</c:v>
                </c:pt>
                <c:pt idx="2">
                  <c:v>2025</c:v>
                </c:pt>
                <c:pt idx="3">
                  <c:v>2026</c:v>
                </c:pt>
              </c:numCache>
            </c:numRef>
          </c:cat>
          <c:val>
            <c:numRef>
              <c:f>'INDICADORES ESTRATÉGICOS'!$H$10:$H$13</c:f>
              <c:numCache>
                <c:formatCode>0.0%</c:formatCode>
                <c:ptCount val="4"/>
                <c:pt idx="0">
                  <c:v>0.25</c:v>
                </c:pt>
                <c:pt idx="1">
                  <c:v>0.5</c:v>
                </c:pt>
                <c:pt idx="2">
                  <c:v>0.5</c:v>
                </c:pt>
                <c:pt idx="3">
                  <c:v>0.5</c:v>
                </c:pt>
              </c:numCache>
            </c:numRef>
          </c:val>
          <c:extLst>
            <c:ext xmlns:c16="http://schemas.microsoft.com/office/drawing/2014/chart" uri="{C3380CC4-5D6E-409C-BE32-E72D297353CC}">
              <c16:uniqueId val="{00000004-F85A-4EDC-BA4C-44ADC68A10A3}"/>
            </c:ext>
          </c:extLst>
        </c:ser>
        <c:dLbls>
          <c:showLegendKey val="0"/>
          <c:showVal val="1"/>
          <c:showCatName val="0"/>
          <c:showSerName val="0"/>
          <c:showPercent val="0"/>
          <c:showBubbleSize val="0"/>
        </c:dLbls>
        <c:gapWidth val="100"/>
        <c:shape val="box"/>
        <c:axId val="-1447027536"/>
        <c:axId val="-1447025856"/>
        <c:axId val="-1083558704"/>
      </c:bar3DChart>
      <c:catAx>
        <c:axId val="-14470275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47025856"/>
        <c:crosses val="autoZero"/>
        <c:auto val="1"/>
        <c:lblAlgn val="ctr"/>
        <c:lblOffset val="100"/>
        <c:noMultiLvlLbl val="0"/>
      </c:catAx>
      <c:valAx>
        <c:axId val="-14470258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47027536"/>
        <c:crosses val="autoZero"/>
        <c:crossBetween val="between"/>
      </c:valAx>
      <c:serAx>
        <c:axId val="-1083558704"/>
        <c:scaling>
          <c:orientation val="minMax"/>
        </c:scaling>
        <c:delete val="1"/>
        <c:axPos val="b"/>
        <c:majorTickMark val="out"/>
        <c:minorTickMark val="none"/>
        <c:tickLblPos val="nextTo"/>
        <c:crossAx val="-144702585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(2023 - 2026)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ANÁLISIS GENERADOS EN INFORMACIÓN ESTRATÉGICA – INFO</a:t>
            </a:r>
            <a:endParaRPr lang="es-CO" sz="14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INFO'!$G$4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65E-3"/>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E0-4082-A140-18BFE3E0AE5E}"/>
                </c:ext>
              </c:extLst>
            </c:dLbl>
            <c:dLbl>
              <c:idx val="1"/>
              <c:layout>
                <c:manualLayout>
                  <c:x val="-6.3397844308762319E-17"/>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E0-4082-A140-18BFE3E0AE5E}"/>
                </c:ext>
              </c:extLst>
            </c:dLbl>
            <c:dLbl>
              <c:idx val="2"/>
              <c:layout>
                <c:manualLayout>
                  <c:x val="0"/>
                  <c:y val="-3.8139741610758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E0-4082-A140-18BFE3E0AE5E}"/>
                </c:ext>
              </c:extLst>
            </c:dLbl>
            <c:dLbl>
              <c:idx val="3"/>
              <c:layout>
                <c:manualLayout>
                  <c:x val="-1.2679568861752464E-16"/>
                  <c:y val="-5.894323703480845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85E0-4082-A140-18BFE3E0AE5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INFO'!$C$15:$C$18</c:f>
              <c:numCache>
                <c:formatCode>General</c:formatCode>
                <c:ptCount val="4"/>
                <c:pt idx="0">
                  <c:v>2023</c:v>
                </c:pt>
                <c:pt idx="1">
                  <c:v>2024</c:v>
                </c:pt>
                <c:pt idx="2">
                  <c:v>2025</c:v>
                </c:pt>
                <c:pt idx="3">
                  <c:v>2026</c:v>
                </c:pt>
              </c:numCache>
            </c:numRef>
          </c:cat>
          <c:val>
            <c:numRef>
              <c:f>'PROYECTO INFO'!$G$15:$G$18</c:f>
              <c:numCache>
                <c:formatCode>0.0%</c:formatCode>
                <c:ptCount val="4"/>
                <c:pt idx="0">
                  <c:v>0.30499999999999999</c:v>
                </c:pt>
                <c:pt idx="1">
                  <c:v>0.68500000000000005</c:v>
                </c:pt>
                <c:pt idx="2">
                  <c:v>0.68500000000000005</c:v>
                </c:pt>
              </c:numCache>
            </c:numRef>
          </c:val>
          <c:extLst>
            <c:ext xmlns:c16="http://schemas.microsoft.com/office/drawing/2014/chart" uri="{C3380CC4-5D6E-409C-BE32-E72D297353CC}">
              <c16:uniqueId val="{00000004-85E0-4082-A140-18BFE3E0AE5E}"/>
            </c:ext>
          </c:extLst>
        </c:ser>
        <c:dLbls>
          <c:showLegendKey val="0"/>
          <c:showVal val="1"/>
          <c:showCatName val="0"/>
          <c:showSerName val="0"/>
          <c:showPercent val="0"/>
          <c:showBubbleSize val="0"/>
        </c:dLbls>
        <c:gapWidth val="100"/>
        <c:shape val="box"/>
        <c:axId val="-1132753264"/>
        <c:axId val="-1132757744"/>
        <c:axId val="-1236391376"/>
      </c:bar3DChart>
      <c:catAx>
        <c:axId val="-11327532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7744"/>
        <c:crosses val="autoZero"/>
        <c:auto val="1"/>
        <c:lblAlgn val="ctr"/>
        <c:lblOffset val="100"/>
        <c:noMultiLvlLbl val="0"/>
      </c:catAx>
      <c:valAx>
        <c:axId val="-1132757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3264"/>
        <c:crosses val="autoZero"/>
        <c:crossBetween val="between"/>
      </c:valAx>
      <c:serAx>
        <c:axId val="-1236391376"/>
        <c:scaling>
          <c:orientation val="minMax"/>
        </c:scaling>
        <c:delete val="1"/>
        <c:axPos val="b"/>
        <c:majorTickMark val="out"/>
        <c:minorTickMark val="none"/>
        <c:tickLblPos val="nextTo"/>
        <c:crossAx val="-113275774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BASES DE DATOS PRODUCIDAS EN INFORMACIÓN ESTRATÉGICA - INFO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INFO'!$D$4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INFO'!$C$20:$C$24</c:f>
              <c:strCache>
                <c:ptCount val="5"/>
                <c:pt idx="0">
                  <c:v>2023</c:v>
                </c:pt>
                <c:pt idx="1">
                  <c:v>2024</c:v>
                </c:pt>
                <c:pt idx="2">
                  <c:v>2025</c:v>
                </c:pt>
                <c:pt idx="3">
                  <c:v>2026</c:v>
                </c:pt>
                <c:pt idx="4">
                  <c:v>2023 - 2026</c:v>
                </c:pt>
              </c:strCache>
            </c:strRef>
          </c:cat>
          <c:val>
            <c:numRef>
              <c:f>'PROYECTO INFO'!$D$20:$D$24</c:f>
              <c:numCache>
                <c:formatCode>General</c:formatCode>
                <c:ptCount val="5"/>
                <c:pt idx="0">
                  <c:v>4</c:v>
                </c:pt>
                <c:pt idx="1">
                  <c:v>4</c:v>
                </c:pt>
                <c:pt idx="2">
                  <c:v>4</c:v>
                </c:pt>
                <c:pt idx="3">
                  <c:v>4</c:v>
                </c:pt>
                <c:pt idx="4">
                  <c:v>16</c:v>
                </c:pt>
              </c:numCache>
            </c:numRef>
          </c:val>
          <c:extLst>
            <c:ext xmlns:c16="http://schemas.microsoft.com/office/drawing/2014/chart" uri="{C3380CC4-5D6E-409C-BE32-E72D297353CC}">
              <c16:uniqueId val="{00000000-4230-48BE-8C64-D6975C99A04F}"/>
            </c:ext>
          </c:extLst>
        </c:ser>
        <c:ser>
          <c:idx val="1"/>
          <c:order val="1"/>
          <c:tx>
            <c:strRef>
              <c:f>'PROYECTO INFO'!$E$4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INFO'!$C$20:$C$24</c:f>
              <c:strCache>
                <c:ptCount val="5"/>
                <c:pt idx="0">
                  <c:v>2023</c:v>
                </c:pt>
                <c:pt idx="1">
                  <c:v>2024</c:v>
                </c:pt>
                <c:pt idx="2">
                  <c:v>2025</c:v>
                </c:pt>
                <c:pt idx="3">
                  <c:v>2026</c:v>
                </c:pt>
                <c:pt idx="4">
                  <c:v>2023 - 2026</c:v>
                </c:pt>
              </c:strCache>
            </c:strRef>
          </c:cat>
          <c:val>
            <c:numRef>
              <c:f>'PROYECTO INFO'!$E$20:$E$24</c:f>
              <c:numCache>
                <c:formatCode>General</c:formatCode>
                <c:ptCount val="5"/>
                <c:pt idx="0">
                  <c:v>4</c:v>
                </c:pt>
                <c:pt idx="1">
                  <c:v>4</c:v>
                </c:pt>
                <c:pt idx="4" formatCode="#,##0">
                  <c:v>8</c:v>
                </c:pt>
              </c:numCache>
            </c:numRef>
          </c:val>
          <c:extLst>
            <c:ext xmlns:c16="http://schemas.microsoft.com/office/drawing/2014/chart" uri="{C3380CC4-5D6E-409C-BE32-E72D297353CC}">
              <c16:uniqueId val="{00000001-4230-48BE-8C64-D6975C99A04F}"/>
            </c:ext>
          </c:extLst>
        </c:ser>
        <c:dLbls>
          <c:showLegendKey val="0"/>
          <c:showVal val="1"/>
          <c:showCatName val="0"/>
          <c:showSerName val="0"/>
          <c:showPercent val="0"/>
          <c:showBubbleSize val="0"/>
        </c:dLbls>
        <c:gapWidth val="150"/>
        <c:axId val="-1132752144"/>
        <c:axId val="-1132752704"/>
      </c:barChart>
      <c:lineChart>
        <c:grouping val="standard"/>
        <c:varyColors val="0"/>
        <c:ser>
          <c:idx val="2"/>
          <c:order val="2"/>
          <c:tx>
            <c:strRef>
              <c:f>'PROYECTO INFO'!$F$4</c:f>
              <c:strCache>
                <c:ptCount val="1"/>
                <c:pt idx="0">
                  <c:v>CUMPLIMIENTO</c:v>
                </c:pt>
              </c:strCache>
            </c:strRef>
          </c:tx>
          <c:spPr>
            <a:ln w="25400" cap="rnd">
              <a:noFill/>
              <a:round/>
            </a:ln>
            <a:effectLst/>
          </c:spPr>
          <c:marker>
            <c:symbol val="none"/>
          </c:marker>
          <c:dLbls>
            <c:dLbl>
              <c:idx val="0"/>
              <c:layout>
                <c:manualLayout>
                  <c:x val="-8.7080993003076819E-3"/>
                  <c:y val="-0.14479018960959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30-48BE-8C64-D6975C99A04F}"/>
                </c:ext>
              </c:extLst>
            </c:dLbl>
            <c:dLbl>
              <c:idx val="1"/>
              <c:layout>
                <c:manualLayout>
                  <c:x val="-8.7080993003076489E-3"/>
                  <c:y val="-0.13393092538887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30-48BE-8C64-D6975C99A04F}"/>
                </c:ext>
              </c:extLst>
            </c:dLbl>
            <c:dLbl>
              <c:idx val="2"/>
              <c:delete val="1"/>
              <c:extLst>
                <c:ext xmlns:c15="http://schemas.microsoft.com/office/drawing/2012/chart" uri="{CE6537A1-D6FC-4f65-9D91-7224C49458BB}"/>
                <c:ext xmlns:c16="http://schemas.microsoft.com/office/drawing/2014/chart" uri="{C3380CC4-5D6E-409C-BE32-E72D297353CC}">
                  <c16:uniqueId val="{00000004-4230-48BE-8C64-D6975C99A04F}"/>
                </c:ext>
              </c:extLst>
            </c:dLbl>
            <c:dLbl>
              <c:idx val="4"/>
              <c:layout>
                <c:manualLayout>
                  <c:x val="-3.4832397201230597E-3"/>
                  <c:y val="-0.314918662400866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30-48BE-8C64-D6975C99A0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INFO'!$C$20:$C$24</c:f>
              <c:strCache>
                <c:ptCount val="5"/>
                <c:pt idx="0">
                  <c:v>2023</c:v>
                </c:pt>
                <c:pt idx="1">
                  <c:v>2024</c:v>
                </c:pt>
                <c:pt idx="2">
                  <c:v>2025</c:v>
                </c:pt>
                <c:pt idx="3">
                  <c:v>2026</c:v>
                </c:pt>
                <c:pt idx="4">
                  <c:v>2023 - 2026</c:v>
                </c:pt>
              </c:strCache>
            </c:strRef>
          </c:cat>
          <c:val>
            <c:numRef>
              <c:f>'PROYECTO INFO'!$F$20:$F$24</c:f>
              <c:numCache>
                <c:formatCode>0%</c:formatCode>
                <c:ptCount val="5"/>
                <c:pt idx="0">
                  <c:v>1</c:v>
                </c:pt>
                <c:pt idx="1">
                  <c:v>1</c:v>
                </c:pt>
                <c:pt idx="2">
                  <c:v>0</c:v>
                </c:pt>
                <c:pt idx="4">
                  <c:v>0.5</c:v>
                </c:pt>
              </c:numCache>
            </c:numRef>
          </c:val>
          <c:smooth val="0"/>
          <c:extLst>
            <c:ext xmlns:c16="http://schemas.microsoft.com/office/drawing/2014/chart" uri="{C3380CC4-5D6E-409C-BE32-E72D297353CC}">
              <c16:uniqueId val="{00000006-4230-48BE-8C64-D6975C99A04F}"/>
            </c:ext>
          </c:extLst>
        </c:ser>
        <c:dLbls>
          <c:showLegendKey val="0"/>
          <c:showVal val="1"/>
          <c:showCatName val="0"/>
          <c:showSerName val="0"/>
          <c:showPercent val="0"/>
          <c:showBubbleSize val="0"/>
        </c:dLbls>
        <c:marker val="1"/>
        <c:smooth val="0"/>
        <c:axId val="-1132755504"/>
        <c:axId val="-1132756624"/>
      </c:lineChart>
      <c:catAx>
        <c:axId val="-113275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52704"/>
        <c:crosses val="autoZero"/>
        <c:auto val="1"/>
        <c:lblAlgn val="ctr"/>
        <c:lblOffset val="100"/>
        <c:noMultiLvlLbl val="0"/>
      </c:catAx>
      <c:valAx>
        <c:axId val="-1132752704"/>
        <c:scaling>
          <c:orientation val="minMax"/>
          <c:max val="1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2144"/>
        <c:crosses val="autoZero"/>
        <c:crossBetween val="between"/>
        <c:majorUnit val="1"/>
      </c:valAx>
      <c:valAx>
        <c:axId val="-1132756624"/>
        <c:scaling>
          <c:orientation val="minMax"/>
        </c:scaling>
        <c:delete val="1"/>
        <c:axPos val="r"/>
        <c:numFmt formatCode="0%" sourceLinked="1"/>
        <c:majorTickMark val="out"/>
        <c:minorTickMark val="none"/>
        <c:tickLblPos val="nextTo"/>
        <c:crossAx val="-1132755504"/>
        <c:crosses val="max"/>
        <c:crossBetween val="between"/>
      </c:valAx>
      <c:catAx>
        <c:axId val="-1132755504"/>
        <c:scaling>
          <c:orientation val="minMax"/>
        </c:scaling>
        <c:delete val="1"/>
        <c:axPos val="b"/>
        <c:numFmt formatCode="General" sourceLinked="1"/>
        <c:majorTickMark val="out"/>
        <c:minorTickMark val="none"/>
        <c:tickLblPos val="nextTo"/>
        <c:crossAx val="-11327566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(2023 - 2026)</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BASES DE DATOS PRODUCIDAS EN INFORMACIÓN ESTRATÉGICA - INFO</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INFO'!$G$4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1432439901993053E-17"/>
                  <c:y val="-6.2955277777777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FB-43FE-BEE1-098A9EFF8FF1}"/>
                </c:ext>
              </c:extLst>
            </c:dLbl>
            <c:dLbl>
              <c:idx val="1"/>
              <c:layout>
                <c:manualLayout>
                  <c:x val="-6.2864879803986107E-17"/>
                  <c:y val="-8.722611111111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B-43FE-BEE1-098A9EFF8FF1}"/>
                </c:ext>
              </c:extLst>
            </c:dLbl>
            <c:dLbl>
              <c:idx val="2"/>
              <c:layout>
                <c:manualLayout>
                  <c:x val="0"/>
                  <c:y val="-7.682416666666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B-43FE-BEE1-098A9EFF8FF1}"/>
                </c:ext>
              </c:extLst>
            </c:dLbl>
            <c:dLbl>
              <c:idx val="3"/>
              <c:layout>
                <c:manualLayout>
                  <c:x val="0"/>
                  <c:y val="-6.6119722222222219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66FB-43FE-BEE1-098A9EFF8FF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INFO'!$C$20:$C$23</c:f>
              <c:numCache>
                <c:formatCode>General</c:formatCode>
                <c:ptCount val="4"/>
                <c:pt idx="0">
                  <c:v>2023</c:v>
                </c:pt>
                <c:pt idx="1">
                  <c:v>2024</c:v>
                </c:pt>
                <c:pt idx="2">
                  <c:v>2025</c:v>
                </c:pt>
                <c:pt idx="3">
                  <c:v>2026</c:v>
                </c:pt>
              </c:numCache>
            </c:numRef>
          </c:cat>
          <c:val>
            <c:numRef>
              <c:f>'PROYECTO INFO'!$G$20:$G$23</c:f>
              <c:numCache>
                <c:formatCode>0%</c:formatCode>
                <c:ptCount val="4"/>
                <c:pt idx="0">
                  <c:v>0.25</c:v>
                </c:pt>
                <c:pt idx="1">
                  <c:v>0.5</c:v>
                </c:pt>
                <c:pt idx="2">
                  <c:v>0.5</c:v>
                </c:pt>
              </c:numCache>
            </c:numRef>
          </c:val>
          <c:extLst>
            <c:ext xmlns:c16="http://schemas.microsoft.com/office/drawing/2014/chart" uri="{C3380CC4-5D6E-409C-BE32-E72D297353CC}">
              <c16:uniqueId val="{00000004-66FB-43FE-BEE1-098A9EFF8FF1}"/>
            </c:ext>
          </c:extLst>
        </c:ser>
        <c:dLbls>
          <c:showLegendKey val="0"/>
          <c:showVal val="1"/>
          <c:showCatName val="0"/>
          <c:showSerName val="0"/>
          <c:showPercent val="0"/>
          <c:showBubbleSize val="0"/>
        </c:dLbls>
        <c:gapWidth val="100"/>
        <c:shape val="box"/>
        <c:axId val="-1132756064"/>
        <c:axId val="-1132751584"/>
        <c:axId val="-1236397136"/>
      </c:bar3DChart>
      <c:catAx>
        <c:axId val="-11327560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1584"/>
        <c:crosses val="autoZero"/>
        <c:auto val="1"/>
        <c:lblAlgn val="ctr"/>
        <c:lblOffset val="100"/>
        <c:noMultiLvlLbl val="0"/>
      </c:catAx>
      <c:valAx>
        <c:axId val="-1132751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6064"/>
        <c:crosses val="autoZero"/>
        <c:crossBetween val="between"/>
      </c:valAx>
      <c:serAx>
        <c:axId val="-1236397136"/>
        <c:scaling>
          <c:orientation val="minMax"/>
        </c:scaling>
        <c:delete val="1"/>
        <c:axPos val="b"/>
        <c:majorTickMark val="out"/>
        <c:minorTickMark val="none"/>
        <c:tickLblPos val="nextTo"/>
        <c:crossAx val="-11327515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USUARIOS DEL SISTEMA SIPRA</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CONSOLIDACIÓN'!$D$4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Pt>
            <c:idx val="0"/>
            <c:invertIfNegative val="0"/>
            <c:bubble3D val="0"/>
            <c:spPr>
              <a:solidFill>
                <a:srgbClr val="FFC000"/>
              </a:solidFill>
              <a:ln>
                <a:noFill/>
              </a:ln>
              <a:effectLst/>
              <a:scene3d>
                <a:camera prst="orthographicFront"/>
                <a:lightRig rig="threePt" dir="t"/>
              </a:scene3d>
              <a:sp3d>
                <a:bevelT w="63500" h="63500"/>
              </a:sp3d>
            </c:spPr>
            <c:extLst>
              <c:ext xmlns:c16="http://schemas.microsoft.com/office/drawing/2014/chart" uri="{C3380CC4-5D6E-409C-BE32-E72D297353CC}">
                <c16:uniqueId val="{00000001-D729-422C-8104-E05AF5E577E3}"/>
              </c:ext>
            </c:extLst>
          </c:dPt>
          <c:dLbls>
            <c:delete val="1"/>
          </c:dLbls>
          <c:cat>
            <c:strRef>
              <c:f>'PROYECTO CONSOLIDACIÓN'!$C$5:$C$9</c:f>
              <c:strCache>
                <c:ptCount val="5"/>
                <c:pt idx="0">
                  <c:v>2024</c:v>
                </c:pt>
                <c:pt idx="1">
                  <c:v>2025</c:v>
                </c:pt>
                <c:pt idx="2">
                  <c:v>2026</c:v>
                </c:pt>
                <c:pt idx="3">
                  <c:v>2027</c:v>
                </c:pt>
                <c:pt idx="4">
                  <c:v>2024 - 2027</c:v>
                </c:pt>
              </c:strCache>
            </c:strRef>
          </c:cat>
          <c:val>
            <c:numRef>
              <c:f>'PROYECTO CONSOLIDACIÓN'!$D$5:$D$9</c:f>
              <c:numCache>
                <c:formatCode>#,##0</c:formatCode>
                <c:ptCount val="5"/>
                <c:pt idx="0">
                  <c:v>25000</c:v>
                </c:pt>
                <c:pt idx="1">
                  <c:v>25000</c:v>
                </c:pt>
                <c:pt idx="2">
                  <c:v>25000</c:v>
                </c:pt>
                <c:pt idx="3">
                  <c:v>25000</c:v>
                </c:pt>
                <c:pt idx="4">
                  <c:v>100000</c:v>
                </c:pt>
              </c:numCache>
            </c:numRef>
          </c:val>
          <c:extLst>
            <c:ext xmlns:c16="http://schemas.microsoft.com/office/drawing/2014/chart" uri="{C3380CC4-5D6E-409C-BE32-E72D297353CC}">
              <c16:uniqueId val="{00000002-D729-422C-8104-E05AF5E577E3}"/>
            </c:ext>
          </c:extLst>
        </c:ser>
        <c:ser>
          <c:idx val="1"/>
          <c:order val="1"/>
          <c:tx>
            <c:strRef>
              <c:f>'PROYECTO CONSOLIDACIÓN'!$E$4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CONSOLIDACIÓN'!$C$5:$C$9</c:f>
              <c:strCache>
                <c:ptCount val="5"/>
                <c:pt idx="0">
                  <c:v>2024</c:v>
                </c:pt>
                <c:pt idx="1">
                  <c:v>2025</c:v>
                </c:pt>
                <c:pt idx="2">
                  <c:v>2026</c:v>
                </c:pt>
                <c:pt idx="3">
                  <c:v>2027</c:v>
                </c:pt>
                <c:pt idx="4">
                  <c:v>2024 - 2027</c:v>
                </c:pt>
              </c:strCache>
            </c:strRef>
          </c:cat>
          <c:val>
            <c:numRef>
              <c:f>'PROYECTO CONSOLIDACIÓN'!$E$5:$E$9</c:f>
              <c:numCache>
                <c:formatCode>#,##0</c:formatCode>
                <c:ptCount val="5"/>
                <c:pt idx="0">
                  <c:v>46934</c:v>
                </c:pt>
                <c:pt idx="4">
                  <c:v>46934</c:v>
                </c:pt>
              </c:numCache>
            </c:numRef>
          </c:val>
          <c:extLst>
            <c:ext xmlns:c16="http://schemas.microsoft.com/office/drawing/2014/chart" uri="{C3380CC4-5D6E-409C-BE32-E72D297353CC}">
              <c16:uniqueId val="{00000003-D729-422C-8104-E05AF5E577E3}"/>
            </c:ext>
          </c:extLst>
        </c:ser>
        <c:dLbls>
          <c:showLegendKey val="0"/>
          <c:showVal val="1"/>
          <c:showCatName val="0"/>
          <c:showSerName val="0"/>
          <c:showPercent val="0"/>
          <c:showBubbleSize val="0"/>
        </c:dLbls>
        <c:gapWidth val="150"/>
        <c:axId val="-1132760544"/>
        <c:axId val="-1132761664"/>
      </c:barChart>
      <c:lineChart>
        <c:grouping val="standard"/>
        <c:varyColors val="0"/>
        <c:ser>
          <c:idx val="2"/>
          <c:order val="2"/>
          <c:tx>
            <c:strRef>
              <c:f>'PROYECTO CONSOLIDACIÓN'!$F$4</c:f>
              <c:strCache>
                <c:ptCount val="1"/>
                <c:pt idx="0">
                  <c:v>CUMPLIMIENTO</c:v>
                </c:pt>
              </c:strCache>
            </c:strRef>
          </c:tx>
          <c:spPr>
            <a:ln w="25400" cap="rnd">
              <a:noFill/>
              <a:round/>
            </a:ln>
            <a:effectLst/>
          </c:spPr>
          <c:marker>
            <c:symbol val="none"/>
          </c:marker>
          <c:dLbls>
            <c:dLbl>
              <c:idx val="0"/>
              <c:layout>
                <c:manualLayout>
                  <c:x val="-2.0989069983123387E-2"/>
                  <c:y val="-0.337065771589234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29-422C-8104-E05AF5E577E3}"/>
                </c:ext>
              </c:extLst>
            </c:dLbl>
            <c:dLbl>
              <c:idx val="1"/>
              <c:delete val="1"/>
              <c:extLst>
                <c:ext xmlns:c15="http://schemas.microsoft.com/office/drawing/2012/chart" uri="{CE6537A1-D6FC-4f65-9D91-7224C49458BB}"/>
                <c:ext xmlns:c16="http://schemas.microsoft.com/office/drawing/2014/chart" uri="{C3380CC4-5D6E-409C-BE32-E72D297353CC}">
                  <c16:uniqueId val="{00000005-D729-422C-8104-E05AF5E577E3}"/>
                </c:ext>
              </c:extLst>
            </c:dLbl>
            <c:dLbl>
              <c:idx val="2"/>
              <c:delete val="1"/>
              <c:extLst>
                <c:ext xmlns:c15="http://schemas.microsoft.com/office/drawing/2012/chart" uri="{CE6537A1-D6FC-4f65-9D91-7224C49458BB}"/>
                <c:ext xmlns:c16="http://schemas.microsoft.com/office/drawing/2014/chart" uri="{C3380CC4-5D6E-409C-BE32-E72D297353CC}">
                  <c16:uniqueId val="{00000006-D729-422C-8104-E05AF5E577E3}"/>
                </c:ext>
              </c:extLst>
            </c:dLbl>
            <c:dLbl>
              <c:idx val="4"/>
              <c:layout>
                <c:manualLayout>
                  <c:x val="-1.7490891652602795E-3"/>
                  <c:y val="-0.344237383750708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29-422C-8104-E05AF5E577E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CONSOLIDACIÓN'!$C$5:$C$9</c:f>
              <c:strCache>
                <c:ptCount val="5"/>
                <c:pt idx="0">
                  <c:v>2024</c:v>
                </c:pt>
                <c:pt idx="1">
                  <c:v>2025</c:v>
                </c:pt>
                <c:pt idx="2">
                  <c:v>2026</c:v>
                </c:pt>
                <c:pt idx="3">
                  <c:v>2027</c:v>
                </c:pt>
                <c:pt idx="4">
                  <c:v>2024 - 2027</c:v>
                </c:pt>
              </c:strCache>
            </c:strRef>
          </c:cat>
          <c:val>
            <c:numRef>
              <c:f>'PROYECTO CONSOLIDACIÓN'!$F$5:$F$9</c:f>
              <c:numCache>
                <c:formatCode>0%</c:formatCode>
                <c:ptCount val="5"/>
                <c:pt idx="0">
                  <c:v>1.8773599999999999</c:v>
                </c:pt>
                <c:pt idx="1">
                  <c:v>0</c:v>
                </c:pt>
                <c:pt idx="2">
                  <c:v>0</c:v>
                </c:pt>
                <c:pt idx="4">
                  <c:v>0.46933999999999998</c:v>
                </c:pt>
              </c:numCache>
            </c:numRef>
          </c:val>
          <c:smooth val="0"/>
          <c:extLst>
            <c:ext xmlns:c16="http://schemas.microsoft.com/office/drawing/2014/chart" uri="{C3380CC4-5D6E-409C-BE32-E72D297353CC}">
              <c16:uniqueId val="{00000008-D729-422C-8104-E05AF5E577E3}"/>
            </c:ext>
          </c:extLst>
        </c:ser>
        <c:dLbls>
          <c:showLegendKey val="0"/>
          <c:showVal val="1"/>
          <c:showCatName val="0"/>
          <c:showSerName val="0"/>
          <c:showPercent val="0"/>
          <c:showBubbleSize val="0"/>
        </c:dLbls>
        <c:marker val="1"/>
        <c:smooth val="0"/>
        <c:axId val="-1132757184"/>
        <c:axId val="-1132758304"/>
      </c:lineChart>
      <c:catAx>
        <c:axId val="-113276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2761664"/>
        <c:crosses val="autoZero"/>
        <c:auto val="1"/>
        <c:lblAlgn val="ctr"/>
        <c:lblOffset val="100"/>
        <c:noMultiLvlLbl val="0"/>
      </c:catAx>
      <c:valAx>
        <c:axId val="-1132761664"/>
        <c:scaling>
          <c:orientation val="minMax"/>
          <c:max val="10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2760544"/>
        <c:crosses val="autoZero"/>
        <c:crossBetween val="between"/>
        <c:majorUnit val="20000"/>
      </c:valAx>
      <c:valAx>
        <c:axId val="-1132758304"/>
        <c:scaling>
          <c:orientation val="minMax"/>
        </c:scaling>
        <c:delete val="1"/>
        <c:axPos val="r"/>
        <c:numFmt formatCode="0%" sourceLinked="1"/>
        <c:majorTickMark val="out"/>
        <c:minorTickMark val="none"/>
        <c:tickLblPos val="nextTo"/>
        <c:crossAx val="-1132757184"/>
        <c:crosses val="max"/>
        <c:crossBetween val="between"/>
      </c:valAx>
      <c:catAx>
        <c:axId val="-1132757184"/>
        <c:scaling>
          <c:orientation val="minMax"/>
        </c:scaling>
        <c:delete val="1"/>
        <c:axPos val="b"/>
        <c:numFmt formatCode="General" sourceLinked="1"/>
        <c:majorTickMark val="out"/>
        <c:minorTickMark val="none"/>
        <c:tickLblPos val="nextTo"/>
        <c:crossAx val="-11327583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(2024 - 2027)</a:t>
            </a:r>
          </a:p>
          <a:p>
            <a:pPr>
              <a:defRPr/>
            </a:pPr>
            <a:r>
              <a:rPr lang="es-CO" sz="1400" b="1" baseline="0">
                <a:solidFill>
                  <a:schemeClr val="tx1"/>
                </a:solidFill>
                <a:latin typeface="Arial" panose="020B0604020202020204" pitchFamily="34" charset="0"/>
                <a:cs typeface="Arial" panose="020B0604020202020204" pitchFamily="34" charset="0"/>
              </a:rPr>
              <a:t>% USUARIOS DEL SISTEMA SIPRA</a:t>
            </a:r>
            <a:endParaRPr lang="es-CO" sz="14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CONSOLIDACIÓN'!$G$4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471984909167954E-3"/>
                  <c:y val="-3.783897983726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AC-4583-8BED-91F2B3A7A8F4}"/>
                </c:ext>
              </c:extLst>
            </c:dLbl>
            <c:dLbl>
              <c:idx val="1"/>
              <c:layout>
                <c:manualLayout>
                  <c:x val="-6.3652321351031238E-17"/>
                  <c:y val="-4.8158701611068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AC-4583-8BED-91F2B3A7A8F4}"/>
                </c:ext>
              </c:extLst>
            </c:dLbl>
            <c:dLbl>
              <c:idx val="2"/>
              <c:layout>
                <c:manualLayout>
                  <c:x val="3.471984909167954E-3"/>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AC-4583-8BED-91F2B3A7A8F4}"/>
                </c:ext>
              </c:extLst>
            </c:dLbl>
            <c:dLbl>
              <c:idx val="3"/>
              <c:layout>
                <c:manualLayout>
                  <c:x val="-1.2730464270206248E-16"/>
                  <c:y val="-4.471879435313492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75AC-4583-8BED-91F2B3A7A8F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'PROYECTO CONSOLIDACIÓN'!$C$5:$C$9</c15:sqref>
                  </c15:fullRef>
                </c:ext>
              </c:extLst>
              <c:f>'PROYECTO CONSOLIDACIÓN'!$C$5:$C$8</c:f>
              <c:strCache>
                <c:ptCount val="4"/>
                <c:pt idx="0">
                  <c:v>2024</c:v>
                </c:pt>
                <c:pt idx="1">
                  <c:v>2025</c:v>
                </c:pt>
                <c:pt idx="2">
                  <c:v>2026</c:v>
                </c:pt>
                <c:pt idx="3">
                  <c:v>2027</c:v>
                </c:pt>
              </c:strCache>
            </c:strRef>
          </c:cat>
          <c:val>
            <c:numRef>
              <c:extLst>
                <c:ext xmlns:c15="http://schemas.microsoft.com/office/drawing/2012/chart" uri="{02D57815-91ED-43cb-92C2-25804820EDAC}">
                  <c15:fullRef>
                    <c15:sqref>'PROYECTO CONSOLIDACIÓN'!$G$5:$G$9</c15:sqref>
                  </c15:fullRef>
                </c:ext>
              </c:extLst>
              <c:f>'PROYECTO CONSOLIDACIÓN'!$G$5:$G$8</c:f>
              <c:numCache>
                <c:formatCode>0%</c:formatCode>
                <c:ptCount val="4"/>
                <c:pt idx="0">
                  <c:v>0.46933999999999998</c:v>
                </c:pt>
                <c:pt idx="1">
                  <c:v>0.46933999999999998</c:v>
                </c:pt>
                <c:pt idx="2">
                  <c:v>0.46933999999999998</c:v>
                </c:pt>
              </c:numCache>
            </c:numRef>
          </c:val>
          <c:extLst>
            <c:ext xmlns:c16="http://schemas.microsoft.com/office/drawing/2014/chart" uri="{C3380CC4-5D6E-409C-BE32-E72D297353CC}">
              <c16:uniqueId val="{00000004-75AC-4583-8BED-91F2B3A7A8F4}"/>
            </c:ext>
          </c:extLst>
        </c:ser>
        <c:dLbls>
          <c:showLegendKey val="0"/>
          <c:showVal val="1"/>
          <c:showCatName val="0"/>
          <c:showSerName val="0"/>
          <c:showPercent val="0"/>
          <c:showBubbleSize val="0"/>
        </c:dLbls>
        <c:gapWidth val="100"/>
        <c:shape val="box"/>
        <c:axId val="-1132761104"/>
        <c:axId val="-1132759984"/>
        <c:axId val="-1236396496"/>
      </c:bar3DChart>
      <c:catAx>
        <c:axId val="-1132761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9984"/>
        <c:crosses val="autoZero"/>
        <c:auto val="1"/>
        <c:lblAlgn val="ctr"/>
        <c:lblOffset val="100"/>
        <c:noMultiLvlLbl val="0"/>
      </c:catAx>
      <c:valAx>
        <c:axId val="-1132759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61104"/>
        <c:crosses val="autoZero"/>
        <c:crossBetween val="between"/>
      </c:valAx>
      <c:serAx>
        <c:axId val="-1236396496"/>
        <c:scaling>
          <c:orientation val="minMax"/>
        </c:scaling>
        <c:delete val="1"/>
        <c:axPos val="b"/>
        <c:majorTickMark val="out"/>
        <c:minorTickMark val="none"/>
        <c:tickLblPos val="nextTo"/>
        <c:crossAx val="-1132759984"/>
        <c:crosses val="autoZero"/>
      </c:serAx>
      <c:spPr>
        <a:noFill/>
        <a:ln>
          <a:noFill/>
        </a:ln>
        <a:effectLst/>
      </c:spPr>
    </c:plotArea>
    <c:legend>
      <c:legendPos val="b"/>
      <c:layout>
        <c:manualLayout>
          <c:xMode val="edge"/>
          <c:yMode val="edge"/>
          <c:x val="0.46432051492170395"/>
          <c:y val="0.87368346948832454"/>
          <c:w val="0.10248187048038376"/>
          <c:h val="6.41721942750300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BASES DE DATOS PRODUCIDAS PARA GESTUA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CONSOLIDACIÓN'!$D$4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CONSOLIDACIÓN'!$C$10:$C$14</c:f>
              <c:strCache>
                <c:ptCount val="5"/>
                <c:pt idx="0">
                  <c:v>2024</c:v>
                </c:pt>
                <c:pt idx="1">
                  <c:v>2025</c:v>
                </c:pt>
                <c:pt idx="2">
                  <c:v>2026</c:v>
                </c:pt>
                <c:pt idx="3">
                  <c:v>2027</c:v>
                </c:pt>
                <c:pt idx="4">
                  <c:v>2024 - 2027</c:v>
                </c:pt>
              </c:strCache>
            </c:strRef>
          </c:cat>
          <c:val>
            <c:numRef>
              <c:f>'PROYECTO CONSOLIDACIÓN'!$D$10:$D$14</c:f>
              <c:numCache>
                <c:formatCode>#,##0</c:formatCode>
                <c:ptCount val="5"/>
                <c:pt idx="0" formatCode="General">
                  <c:v>300</c:v>
                </c:pt>
                <c:pt idx="1">
                  <c:v>300</c:v>
                </c:pt>
                <c:pt idx="2">
                  <c:v>300</c:v>
                </c:pt>
                <c:pt idx="3">
                  <c:v>300</c:v>
                </c:pt>
                <c:pt idx="4" formatCode="General">
                  <c:v>1200</c:v>
                </c:pt>
              </c:numCache>
            </c:numRef>
          </c:val>
          <c:extLst>
            <c:ext xmlns:c16="http://schemas.microsoft.com/office/drawing/2014/chart" uri="{C3380CC4-5D6E-409C-BE32-E72D297353CC}">
              <c16:uniqueId val="{00000000-273B-4A14-A7E2-26A3DB1DF921}"/>
            </c:ext>
          </c:extLst>
        </c:ser>
        <c:ser>
          <c:idx val="1"/>
          <c:order val="1"/>
          <c:tx>
            <c:strRef>
              <c:f>'PROYECTO CONSOLIDACIÓN'!$E$4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CONSOLIDACIÓN'!$C$10:$C$14</c:f>
              <c:strCache>
                <c:ptCount val="5"/>
                <c:pt idx="0">
                  <c:v>2024</c:v>
                </c:pt>
                <c:pt idx="1">
                  <c:v>2025</c:v>
                </c:pt>
                <c:pt idx="2">
                  <c:v>2026</c:v>
                </c:pt>
                <c:pt idx="3">
                  <c:v>2027</c:v>
                </c:pt>
                <c:pt idx="4">
                  <c:v>2024 - 2027</c:v>
                </c:pt>
              </c:strCache>
            </c:strRef>
          </c:cat>
          <c:val>
            <c:numRef>
              <c:f>'PROYECTO CONSOLIDACIÓN'!$E$10:$E$14</c:f>
              <c:numCache>
                <c:formatCode>#,##0</c:formatCode>
                <c:ptCount val="5"/>
                <c:pt idx="0">
                  <c:v>463</c:v>
                </c:pt>
                <c:pt idx="4">
                  <c:v>463</c:v>
                </c:pt>
              </c:numCache>
            </c:numRef>
          </c:val>
          <c:extLst>
            <c:ext xmlns:c16="http://schemas.microsoft.com/office/drawing/2014/chart" uri="{C3380CC4-5D6E-409C-BE32-E72D297353CC}">
              <c16:uniqueId val="{00000001-273B-4A14-A7E2-26A3DB1DF921}"/>
            </c:ext>
          </c:extLst>
        </c:ser>
        <c:dLbls>
          <c:showLegendKey val="0"/>
          <c:showVal val="1"/>
          <c:showCatName val="0"/>
          <c:showSerName val="0"/>
          <c:showPercent val="0"/>
          <c:showBubbleSize val="0"/>
        </c:dLbls>
        <c:gapWidth val="150"/>
        <c:axId val="-1132754944"/>
        <c:axId val="-1132762224"/>
      </c:barChart>
      <c:lineChart>
        <c:grouping val="standard"/>
        <c:varyColors val="0"/>
        <c:ser>
          <c:idx val="2"/>
          <c:order val="2"/>
          <c:tx>
            <c:strRef>
              <c:f>'PROYECTO CONSOLIDACIÓN'!$F$4</c:f>
              <c:strCache>
                <c:ptCount val="1"/>
                <c:pt idx="0">
                  <c:v>CUMPLIMIENTO</c:v>
                </c:pt>
              </c:strCache>
            </c:strRef>
          </c:tx>
          <c:spPr>
            <a:ln w="25400" cap="rnd">
              <a:noFill/>
              <a:round/>
            </a:ln>
            <a:effectLst/>
          </c:spPr>
          <c:marker>
            <c:symbol val="none"/>
          </c:marker>
          <c:dLbls>
            <c:dLbl>
              <c:idx val="0"/>
              <c:layout>
                <c:manualLayout>
                  <c:x val="-1.0460930278723388E-2"/>
                  <c:y val="-0.260379219542006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3B-4A14-A7E2-26A3DB1DF921}"/>
                </c:ext>
              </c:extLst>
            </c:dLbl>
            <c:dLbl>
              <c:idx val="1"/>
              <c:delete val="1"/>
              <c:extLst>
                <c:ext xmlns:c15="http://schemas.microsoft.com/office/drawing/2012/chart" uri="{CE6537A1-D6FC-4f65-9D91-7224C49458BB}"/>
                <c:ext xmlns:c16="http://schemas.microsoft.com/office/drawing/2014/chart" uri="{C3380CC4-5D6E-409C-BE32-E72D297353CC}">
                  <c16:uniqueId val="{00000003-273B-4A14-A7E2-26A3DB1DF921}"/>
                </c:ext>
              </c:extLst>
            </c:dLbl>
            <c:dLbl>
              <c:idx val="2"/>
              <c:delete val="1"/>
              <c:extLst>
                <c:ext xmlns:c15="http://schemas.microsoft.com/office/drawing/2012/chart" uri="{CE6537A1-D6FC-4f65-9D91-7224C49458BB}"/>
                <c:ext xmlns:c16="http://schemas.microsoft.com/office/drawing/2014/chart" uri="{C3380CC4-5D6E-409C-BE32-E72D297353CC}">
                  <c16:uniqueId val="{00000004-273B-4A14-A7E2-26A3DB1DF921}"/>
                </c:ext>
              </c:extLst>
            </c:dLbl>
            <c:dLbl>
              <c:idx val="4"/>
              <c:layout>
                <c:manualLayout>
                  <c:x val="-1.7434883797873592E-3"/>
                  <c:y val="-0.256812380918143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3B-4A14-A7E2-26A3DB1DF9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CONSOLIDACIÓN'!$C$10:$C$14</c:f>
              <c:strCache>
                <c:ptCount val="5"/>
                <c:pt idx="0">
                  <c:v>2024</c:v>
                </c:pt>
                <c:pt idx="1">
                  <c:v>2025</c:v>
                </c:pt>
                <c:pt idx="2">
                  <c:v>2026</c:v>
                </c:pt>
                <c:pt idx="3">
                  <c:v>2027</c:v>
                </c:pt>
                <c:pt idx="4">
                  <c:v>2024 - 2027</c:v>
                </c:pt>
              </c:strCache>
            </c:strRef>
          </c:cat>
          <c:val>
            <c:numRef>
              <c:f>'PROYECTO CONSOLIDACIÓN'!$F$10:$F$14</c:f>
              <c:numCache>
                <c:formatCode>0%</c:formatCode>
                <c:ptCount val="5"/>
                <c:pt idx="0">
                  <c:v>1.5433333333333332</c:v>
                </c:pt>
                <c:pt idx="1">
                  <c:v>0</c:v>
                </c:pt>
                <c:pt idx="2">
                  <c:v>0</c:v>
                </c:pt>
                <c:pt idx="4">
                  <c:v>0.38583333333333331</c:v>
                </c:pt>
              </c:numCache>
            </c:numRef>
          </c:val>
          <c:smooth val="0"/>
          <c:extLst>
            <c:ext xmlns:c16="http://schemas.microsoft.com/office/drawing/2014/chart" uri="{C3380CC4-5D6E-409C-BE32-E72D297353CC}">
              <c16:uniqueId val="{00000006-273B-4A14-A7E2-26A3DB1DF921}"/>
            </c:ext>
          </c:extLst>
        </c:ser>
        <c:dLbls>
          <c:showLegendKey val="0"/>
          <c:showVal val="1"/>
          <c:showCatName val="0"/>
          <c:showSerName val="0"/>
          <c:showPercent val="0"/>
          <c:showBubbleSize val="0"/>
        </c:dLbls>
        <c:marker val="1"/>
        <c:smooth val="0"/>
        <c:axId val="-1132759424"/>
        <c:axId val="-1132748224"/>
      </c:lineChart>
      <c:catAx>
        <c:axId val="-113275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62224"/>
        <c:crosses val="autoZero"/>
        <c:auto val="1"/>
        <c:lblAlgn val="ctr"/>
        <c:lblOffset val="100"/>
        <c:noMultiLvlLbl val="0"/>
      </c:catAx>
      <c:valAx>
        <c:axId val="-1132762224"/>
        <c:scaling>
          <c:orientation val="minMax"/>
          <c:max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4944"/>
        <c:crosses val="autoZero"/>
        <c:crossBetween val="between"/>
        <c:minorUnit val="50"/>
      </c:valAx>
      <c:valAx>
        <c:axId val="-1132748224"/>
        <c:scaling>
          <c:orientation val="minMax"/>
        </c:scaling>
        <c:delete val="1"/>
        <c:axPos val="r"/>
        <c:numFmt formatCode="0%" sourceLinked="1"/>
        <c:majorTickMark val="out"/>
        <c:minorTickMark val="none"/>
        <c:tickLblPos val="nextTo"/>
        <c:crossAx val="-1132759424"/>
        <c:crosses val="max"/>
        <c:crossBetween val="between"/>
      </c:valAx>
      <c:catAx>
        <c:axId val="-1132759424"/>
        <c:scaling>
          <c:orientation val="minMax"/>
        </c:scaling>
        <c:delete val="1"/>
        <c:axPos val="b"/>
        <c:numFmt formatCode="General" sourceLinked="1"/>
        <c:majorTickMark val="out"/>
        <c:minorTickMark val="none"/>
        <c:tickLblPos val="nextTo"/>
        <c:crossAx val="-11327482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ANÁLISIS REALIZADOS PARA GESTUA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CONSOLIDACIÓN'!$D$4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CONSOLIDACIÓN'!$C$15:$C$19</c:f>
              <c:strCache>
                <c:ptCount val="5"/>
                <c:pt idx="0">
                  <c:v>2024</c:v>
                </c:pt>
                <c:pt idx="1">
                  <c:v>2025</c:v>
                </c:pt>
                <c:pt idx="2">
                  <c:v>2026</c:v>
                </c:pt>
                <c:pt idx="3">
                  <c:v>2027</c:v>
                </c:pt>
                <c:pt idx="4">
                  <c:v>2024 - 2027</c:v>
                </c:pt>
              </c:strCache>
            </c:strRef>
          </c:cat>
          <c:val>
            <c:numRef>
              <c:f>'PROYECTO CONSOLIDACIÓN'!$D$15:$D$19</c:f>
              <c:numCache>
                <c:formatCode>#,##0</c:formatCode>
                <c:ptCount val="5"/>
                <c:pt idx="0">
                  <c:v>1000</c:v>
                </c:pt>
                <c:pt idx="1">
                  <c:v>1000</c:v>
                </c:pt>
                <c:pt idx="2">
                  <c:v>1000</c:v>
                </c:pt>
                <c:pt idx="3">
                  <c:v>1000</c:v>
                </c:pt>
                <c:pt idx="4">
                  <c:v>4000</c:v>
                </c:pt>
              </c:numCache>
            </c:numRef>
          </c:val>
          <c:extLst>
            <c:ext xmlns:c16="http://schemas.microsoft.com/office/drawing/2014/chart" uri="{C3380CC4-5D6E-409C-BE32-E72D297353CC}">
              <c16:uniqueId val="{00000000-A439-4685-9BA6-468D7D43F9A1}"/>
            </c:ext>
          </c:extLst>
        </c:ser>
        <c:ser>
          <c:idx val="1"/>
          <c:order val="1"/>
          <c:tx>
            <c:strRef>
              <c:f>'PROYECTO CONSOLIDACIÓN'!$E$4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CONSOLIDACIÓN'!$C$15:$C$19</c:f>
              <c:strCache>
                <c:ptCount val="5"/>
                <c:pt idx="0">
                  <c:v>2024</c:v>
                </c:pt>
                <c:pt idx="1">
                  <c:v>2025</c:v>
                </c:pt>
                <c:pt idx="2">
                  <c:v>2026</c:v>
                </c:pt>
                <c:pt idx="3">
                  <c:v>2027</c:v>
                </c:pt>
                <c:pt idx="4">
                  <c:v>2024 - 2027</c:v>
                </c:pt>
              </c:strCache>
            </c:strRef>
          </c:cat>
          <c:val>
            <c:numRef>
              <c:f>'PROYECTO CONSOLIDACIÓN'!$E$15:$E$19</c:f>
              <c:numCache>
                <c:formatCode>#,##0</c:formatCode>
                <c:ptCount val="5"/>
                <c:pt idx="0">
                  <c:v>2303</c:v>
                </c:pt>
                <c:pt idx="4">
                  <c:v>2303</c:v>
                </c:pt>
              </c:numCache>
            </c:numRef>
          </c:val>
          <c:extLst>
            <c:ext xmlns:c16="http://schemas.microsoft.com/office/drawing/2014/chart" uri="{C3380CC4-5D6E-409C-BE32-E72D297353CC}">
              <c16:uniqueId val="{00000001-A439-4685-9BA6-468D7D43F9A1}"/>
            </c:ext>
          </c:extLst>
        </c:ser>
        <c:dLbls>
          <c:showLegendKey val="0"/>
          <c:showVal val="1"/>
          <c:showCatName val="0"/>
          <c:showSerName val="0"/>
          <c:showPercent val="0"/>
          <c:showBubbleSize val="0"/>
        </c:dLbls>
        <c:gapWidth val="150"/>
        <c:axId val="-1132758864"/>
        <c:axId val="-1132763904"/>
      </c:barChart>
      <c:lineChart>
        <c:grouping val="standard"/>
        <c:varyColors val="0"/>
        <c:ser>
          <c:idx val="2"/>
          <c:order val="2"/>
          <c:tx>
            <c:strRef>
              <c:f>'PROYECTO CONSOLIDACIÓN'!$F$4</c:f>
              <c:strCache>
                <c:ptCount val="1"/>
                <c:pt idx="0">
                  <c:v>CUMPLIMIENTO</c:v>
                </c:pt>
              </c:strCache>
            </c:strRef>
          </c:tx>
          <c:spPr>
            <a:ln w="25400" cap="rnd">
              <a:noFill/>
              <a:round/>
            </a:ln>
            <a:effectLst/>
          </c:spPr>
          <c:marker>
            <c:symbol val="none"/>
          </c:marker>
          <c:dLbls>
            <c:dLbl>
              <c:idx val="0"/>
              <c:layout>
                <c:manualLayout>
                  <c:x val="-1.0481700148270696E-2"/>
                  <c:y val="-0.410977445343939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39-4685-9BA6-468D7D43F9A1}"/>
                </c:ext>
              </c:extLst>
            </c:dLbl>
            <c:dLbl>
              <c:idx val="1"/>
              <c:delete val="1"/>
              <c:extLst>
                <c:ext xmlns:c15="http://schemas.microsoft.com/office/drawing/2012/chart" uri="{CE6537A1-D6FC-4f65-9D91-7224C49458BB}"/>
                <c:ext xmlns:c16="http://schemas.microsoft.com/office/drawing/2014/chart" uri="{C3380CC4-5D6E-409C-BE32-E72D297353CC}">
                  <c16:uniqueId val="{00000003-A439-4685-9BA6-468D7D43F9A1}"/>
                </c:ext>
              </c:extLst>
            </c:dLbl>
            <c:dLbl>
              <c:idx val="2"/>
              <c:delete val="1"/>
              <c:extLst>
                <c:ext xmlns:c15="http://schemas.microsoft.com/office/drawing/2012/chart" uri="{CE6537A1-D6FC-4f65-9D91-7224C49458BB}"/>
                <c:ext xmlns:c16="http://schemas.microsoft.com/office/drawing/2014/chart" uri="{C3380CC4-5D6E-409C-BE32-E72D297353CC}">
                  <c16:uniqueId val="{00000004-A439-4685-9BA6-468D7D43F9A1}"/>
                </c:ext>
              </c:extLst>
            </c:dLbl>
            <c:dLbl>
              <c:idx val="4"/>
              <c:layout>
                <c:manualLayout>
                  <c:x val="-6.9878000988472374E-3"/>
                  <c:y val="-0.41097744534393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39-4685-9BA6-468D7D43F9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CONSOLIDACIÓN'!$C$15:$C$19</c:f>
              <c:strCache>
                <c:ptCount val="5"/>
                <c:pt idx="0">
                  <c:v>2024</c:v>
                </c:pt>
                <c:pt idx="1">
                  <c:v>2025</c:v>
                </c:pt>
                <c:pt idx="2">
                  <c:v>2026</c:v>
                </c:pt>
                <c:pt idx="3">
                  <c:v>2027</c:v>
                </c:pt>
                <c:pt idx="4">
                  <c:v>2024 - 2027</c:v>
                </c:pt>
              </c:strCache>
            </c:strRef>
          </c:cat>
          <c:val>
            <c:numRef>
              <c:f>'PROYECTO CONSOLIDACIÓN'!$F$15:$F$19</c:f>
              <c:numCache>
                <c:formatCode>0%</c:formatCode>
                <c:ptCount val="5"/>
                <c:pt idx="0">
                  <c:v>2.3029999999999999</c:v>
                </c:pt>
                <c:pt idx="1">
                  <c:v>0</c:v>
                </c:pt>
                <c:pt idx="2">
                  <c:v>0</c:v>
                </c:pt>
                <c:pt idx="4">
                  <c:v>0.57574999999999998</c:v>
                </c:pt>
              </c:numCache>
            </c:numRef>
          </c:val>
          <c:smooth val="0"/>
          <c:extLst>
            <c:ext xmlns:c16="http://schemas.microsoft.com/office/drawing/2014/chart" uri="{C3380CC4-5D6E-409C-BE32-E72D297353CC}">
              <c16:uniqueId val="{00000006-A439-4685-9BA6-468D7D43F9A1}"/>
            </c:ext>
          </c:extLst>
        </c:ser>
        <c:dLbls>
          <c:showLegendKey val="0"/>
          <c:showVal val="1"/>
          <c:showCatName val="0"/>
          <c:showSerName val="0"/>
          <c:showPercent val="0"/>
          <c:showBubbleSize val="0"/>
        </c:dLbls>
        <c:marker val="1"/>
        <c:smooth val="0"/>
        <c:axId val="-1132763344"/>
        <c:axId val="-1132751024"/>
      </c:lineChart>
      <c:catAx>
        <c:axId val="-113275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63904"/>
        <c:crosses val="autoZero"/>
        <c:auto val="1"/>
        <c:lblAlgn val="ctr"/>
        <c:lblOffset val="100"/>
        <c:noMultiLvlLbl val="0"/>
      </c:catAx>
      <c:valAx>
        <c:axId val="-1132763904"/>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8864"/>
        <c:crosses val="autoZero"/>
        <c:crossBetween val="between"/>
        <c:majorUnit val="1000"/>
      </c:valAx>
      <c:valAx>
        <c:axId val="-1132751024"/>
        <c:scaling>
          <c:orientation val="minMax"/>
        </c:scaling>
        <c:delete val="1"/>
        <c:axPos val="r"/>
        <c:numFmt formatCode="0%" sourceLinked="1"/>
        <c:majorTickMark val="out"/>
        <c:minorTickMark val="none"/>
        <c:tickLblPos val="nextTo"/>
        <c:crossAx val="-1132763344"/>
        <c:crosses val="max"/>
        <c:crossBetween val="between"/>
      </c:valAx>
      <c:catAx>
        <c:axId val="-1132763344"/>
        <c:scaling>
          <c:orientation val="minMax"/>
        </c:scaling>
        <c:delete val="1"/>
        <c:axPos val="b"/>
        <c:numFmt formatCode="General" sourceLinked="1"/>
        <c:majorTickMark val="out"/>
        <c:minorTickMark val="none"/>
        <c:tickLblPos val="nextTo"/>
        <c:crossAx val="-11327510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(2024 - 2027)</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BASES DE DATOS PRODUCIDAS PARA GESTUA</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CONSOLIDACIÓN'!$G$4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9-41AB-B880-861037E98084}"/>
                </c:ext>
              </c:extLst>
            </c:dLbl>
            <c:dLbl>
              <c:idx val="1"/>
              <c:layout>
                <c:manualLayout>
                  <c:x val="1.7290520914382016E-3"/>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9-41AB-B880-861037E98084}"/>
                </c:ext>
              </c:extLst>
            </c:dLbl>
            <c:dLbl>
              <c:idx val="2"/>
              <c:layout>
                <c:manualLayout>
                  <c:x val="3.4581041828765299E-3"/>
                  <c:y val="-3.4672492373416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9-41AB-B880-861037E98084}"/>
                </c:ext>
              </c:extLst>
            </c:dLbl>
            <c:dLbl>
              <c:idx val="3"/>
              <c:layout>
                <c:manualLayout>
                  <c:x val="-1.2679568861752464E-16"/>
                  <c:y val="-4.1606990848100087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B439-41AB-B880-861037E9808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CONSOLIDACIÓN'!$C$10:$C$13</c:f>
              <c:numCache>
                <c:formatCode>General</c:formatCode>
                <c:ptCount val="4"/>
                <c:pt idx="0">
                  <c:v>2024</c:v>
                </c:pt>
                <c:pt idx="1">
                  <c:v>2025</c:v>
                </c:pt>
                <c:pt idx="2">
                  <c:v>2026</c:v>
                </c:pt>
                <c:pt idx="3">
                  <c:v>2027</c:v>
                </c:pt>
              </c:numCache>
            </c:numRef>
          </c:cat>
          <c:val>
            <c:numRef>
              <c:f>'PROYECTO CONSOLIDACIÓN'!$G$10:$G$13</c:f>
              <c:numCache>
                <c:formatCode>0%</c:formatCode>
                <c:ptCount val="4"/>
                <c:pt idx="0">
                  <c:v>0.38583333333333331</c:v>
                </c:pt>
                <c:pt idx="1">
                  <c:v>0.38583333333333331</c:v>
                </c:pt>
                <c:pt idx="2">
                  <c:v>0.38583333333333331</c:v>
                </c:pt>
              </c:numCache>
            </c:numRef>
          </c:val>
          <c:extLst>
            <c:ext xmlns:c16="http://schemas.microsoft.com/office/drawing/2014/chart" uri="{C3380CC4-5D6E-409C-BE32-E72D297353CC}">
              <c16:uniqueId val="{00000004-B439-41AB-B880-861037E98084}"/>
            </c:ext>
          </c:extLst>
        </c:ser>
        <c:dLbls>
          <c:showLegendKey val="0"/>
          <c:showVal val="1"/>
          <c:showCatName val="0"/>
          <c:showSerName val="0"/>
          <c:showPercent val="0"/>
          <c:showBubbleSize val="0"/>
        </c:dLbls>
        <c:gapWidth val="100"/>
        <c:shape val="box"/>
        <c:axId val="-1132753824"/>
        <c:axId val="-1132762784"/>
        <c:axId val="-1236395856"/>
      </c:bar3DChart>
      <c:catAx>
        <c:axId val="-11327538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62784"/>
        <c:crosses val="autoZero"/>
        <c:auto val="1"/>
        <c:lblAlgn val="ctr"/>
        <c:lblOffset val="100"/>
        <c:noMultiLvlLbl val="0"/>
      </c:catAx>
      <c:valAx>
        <c:axId val="-1132762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3824"/>
        <c:crosses val="autoZero"/>
        <c:crossBetween val="between"/>
      </c:valAx>
      <c:serAx>
        <c:axId val="-1236395856"/>
        <c:scaling>
          <c:orientation val="minMax"/>
        </c:scaling>
        <c:delete val="1"/>
        <c:axPos val="b"/>
        <c:majorTickMark val="out"/>
        <c:minorTickMark val="none"/>
        <c:tickLblPos val="nextTo"/>
        <c:crossAx val="-11327627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(2024 - 2027)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ANÁLISIS REALIZADOS PARA GESTUA</a:t>
            </a:r>
            <a:endParaRPr lang="es-CO" sz="14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CONSOLIDACIÓN'!$G$4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65E-3"/>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CD-4316-8FA4-8216B8987843}"/>
                </c:ext>
              </c:extLst>
            </c:dLbl>
            <c:dLbl>
              <c:idx val="1"/>
              <c:layout>
                <c:manualLayout>
                  <c:x val="-6.3397844308762319E-17"/>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D-4316-8FA4-8216B8987843}"/>
                </c:ext>
              </c:extLst>
            </c:dLbl>
            <c:dLbl>
              <c:idx val="2"/>
              <c:layout>
                <c:manualLayout>
                  <c:x val="0"/>
                  <c:y val="-3.8139741610758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CD-4316-8FA4-8216B8987843}"/>
                </c:ext>
              </c:extLst>
            </c:dLbl>
            <c:dLbl>
              <c:idx val="3"/>
              <c:layout>
                <c:manualLayout>
                  <c:x val="-1.2679568861752464E-16"/>
                  <c:y val="-5.894323703480845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CACD-4316-8FA4-8216B898784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CONSOLIDACIÓN'!$C$15:$C$18</c:f>
              <c:numCache>
                <c:formatCode>General</c:formatCode>
                <c:ptCount val="4"/>
                <c:pt idx="0">
                  <c:v>2024</c:v>
                </c:pt>
                <c:pt idx="1">
                  <c:v>2025</c:v>
                </c:pt>
                <c:pt idx="2">
                  <c:v>2026</c:v>
                </c:pt>
                <c:pt idx="3">
                  <c:v>2027</c:v>
                </c:pt>
              </c:numCache>
            </c:numRef>
          </c:cat>
          <c:val>
            <c:numRef>
              <c:f>'PROYECTO CONSOLIDACIÓN'!$G$15:$G$18</c:f>
              <c:numCache>
                <c:formatCode>0.0%</c:formatCode>
                <c:ptCount val="4"/>
                <c:pt idx="0">
                  <c:v>0.57574999999999998</c:v>
                </c:pt>
                <c:pt idx="1">
                  <c:v>0.57574999999999998</c:v>
                </c:pt>
                <c:pt idx="2">
                  <c:v>0.57574999999999998</c:v>
                </c:pt>
              </c:numCache>
            </c:numRef>
          </c:val>
          <c:extLst>
            <c:ext xmlns:c16="http://schemas.microsoft.com/office/drawing/2014/chart" uri="{C3380CC4-5D6E-409C-BE32-E72D297353CC}">
              <c16:uniqueId val="{00000004-CACD-4316-8FA4-8216B8987843}"/>
            </c:ext>
          </c:extLst>
        </c:ser>
        <c:dLbls>
          <c:showLegendKey val="0"/>
          <c:showVal val="1"/>
          <c:showCatName val="0"/>
          <c:showSerName val="0"/>
          <c:showPercent val="0"/>
          <c:showBubbleSize val="0"/>
        </c:dLbls>
        <c:gapWidth val="100"/>
        <c:shape val="box"/>
        <c:axId val="-1132753264"/>
        <c:axId val="-1132757744"/>
        <c:axId val="-1236391376"/>
      </c:bar3DChart>
      <c:catAx>
        <c:axId val="-11327532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7744"/>
        <c:crosses val="autoZero"/>
        <c:auto val="1"/>
        <c:lblAlgn val="ctr"/>
        <c:lblOffset val="100"/>
        <c:noMultiLvlLbl val="0"/>
      </c:catAx>
      <c:valAx>
        <c:axId val="-1132757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3264"/>
        <c:crosses val="autoZero"/>
        <c:crossBetween val="between"/>
      </c:valAx>
      <c:serAx>
        <c:axId val="-1236391376"/>
        <c:scaling>
          <c:orientation val="minMax"/>
        </c:scaling>
        <c:delete val="1"/>
        <c:axPos val="b"/>
        <c:majorTickMark val="out"/>
        <c:minorTickMark val="none"/>
        <c:tickLblPos val="nextTo"/>
        <c:crossAx val="-113275774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 DE PLANEACIÓN ELABORADOS PETI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CONSOLIDACIÓN'!$D$4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CONSOLIDACIÓN'!$C$20:$C$24</c:f>
              <c:strCache>
                <c:ptCount val="5"/>
                <c:pt idx="0">
                  <c:v>2024</c:v>
                </c:pt>
                <c:pt idx="1">
                  <c:v>2025</c:v>
                </c:pt>
                <c:pt idx="2">
                  <c:v>2026</c:v>
                </c:pt>
                <c:pt idx="3">
                  <c:v>2027</c:v>
                </c:pt>
                <c:pt idx="4">
                  <c:v>2024 - 2027</c:v>
                </c:pt>
              </c:strCache>
            </c:strRef>
          </c:cat>
          <c:val>
            <c:numRef>
              <c:f>'PROYECTO CONSOLIDACIÓN'!$D$20:$D$24</c:f>
              <c:numCache>
                <c:formatCode>#,##0</c:formatCode>
                <c:ptCount val="5"/>
                <c:pt idx="0" formatCode="General">
                  <c:v>1</c:v>
                </c:pt>
                <c:pt idx="1">
                  <c:v>1</c:v>
                </c:pt>
                <c:pt idx="2">
                  <c:v>1</c:v>
                </c:pt>
                <c:pt idx="3">
                  <c:v>1</c:v>
                </c:pt>
                <c:pt idx="4" formatCode="General">
                  <c:v>4</c:v>
                </c:pt>
              </c:numCache>
            </c:numRef>
          </c:val>
          <c:extLst>
            <c:ext xmlns:c16="http://schemas.microsoft.com/office/drawing/2014/chart" uri="{C3380CC4-5D6E-409C-BE32-E72D297353CC}">
              <c16:uniqueId val="{00000000-6B29-401D-82F4-D660583D42F0}"/>
            </c:ext>
          </c:extLst>
        </c:ser>
        <c:ser>
          <c:idx val="1"/>
          <c:order val="1"/>
          <c:tx>
            <c:strRef>
              <c:f>'PROYECTO CONSOLIDACIÓN'!$E$4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CONSOLIDACIÓN'!$C$20:$C$24</c:f>
              <c:strCache>
                <c:ptCount val="5"/>
                <c:pt idx="0">
                  <c:v>2024</c:v>
                </c:pt>
                <c:pt idx="1">
                  <c:v>2025</c:v>
                </c:pt>
                <c:pt idx="2">
                  <c:v>2026</c:v>
                </c:pt>
                <c:pt idx="3">
                  <c:v>2027</c:v>
                </c:pt>
                <c:pt idx="4">
                  <c:v>2024 - 2027</c:v>
                </c:pt>
              </c:strCache>
            </c:strRef>
          </c:cat>
          <c:val>
            <c:numRef>
              <c:f>'PROYECTO CONSOLIDACIÓN'!$E$20:$E$24</c:f>
              <c:numCache>
                <c:formatCode>#,##0</c:formatCode>
                <c:ptCount val="5"/>
                <c:pt idx="0">
                  <c:v>1</c:v>
                </c:pt>
                <c:pt idx="4">
                  <c:v>1</c:v>
                </c:pt>
              </c:numCache>
            </c:numRef>
          </c:val>
          <c:extLst>
            <c:ext xmlns:c16="http://schemas.microsoft.com/office/drawing/2014/chart" uri="{C3380CC4-5D6E-409C-BE32-E72D297353CC}">
              <c16:uniqueId val="{00000001-6B29-401D-82F4-D660583D42F0}"/>
            </c:ext>
          </c:extLst>
        </c:ser>
        <c:dLbls>
          <c:showLegendKey val="0"/>
          <c:showVal val="1"/>
          <c:showCatName val="0"/>
          <c:showSerName val="0"/>
          <c:showPercent val="0"/>
          <c:showBubbleSize val="0"/>
        </c:dLbls>
        <c:gapWidth val="150"/>
        <c:axId val="-1132752144"/>
        <c:axId val="-1132752704"/>
      </c:barChart>
      <c:lineChart>
        <c:grouping val="standard"/>
        <c:varyColors val="0"/>
        <c:ser>
          <c:idx val="2"/>
          <c:order val="2"/>
          <c:tx>
            <c:strRef>
              <c:f>'PROYECTO CONSOLIDACIÓN'!$F$4</c:f>
              <c:strCache>
                <c:ptCount val="1"/>
                <c:pt idx="0">
                  <c:v>CUMPLIMIENTO</c:v>
                </c:pt>
              </c:strCache>
            </c:strRef>
          </c:tx>
          <c:spPr>
            <a:ln w="25400" cap="rnd">
              <a:noFill/>
              <a:round/>
            </a:ln>
            <a:effectLst/>
          </c:spPr>
          <c:marker>
            <c:symbol val="none"/>
          </c:marker>
          <c:dLbls>
            <c:dLbl>
              <c:idx val="0"/>
              <c:layout>
                <c:manualLayout>
                  <c:x val="-1.0467950350593912E-2"/>
                  <c:y val="-3.56809226468502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29-401D-82F4-D660583D42F0}"/>
                </c:ext>
              </c:extLst>
            </c:dLbl>
            <c:dLbl>
              <c:idx val="1"/>
              <c:delete val="1"/>
              <c:extLst>
                <c:ext xmlns:c15="http://schemas.microsoft.com/office/drawing/2012/chart" uri="{CE6537A1-D6FC-4f65-9D91-7224C49458BB}"/>
                <c:ext xmlns:c16="http://schemas.microsoft.com/office/drawing/2014/chart" uri="{C3380CC4-5D6E-409C-BE32-E72D297353CC}">
                  <c16:uniqueId val="{00000003-6B29-401D-82F4-D660583D42F0}"/>
                </c:ext>
              </c:extLst>
            </c:dLbl>
            <c:dLbl>
              <c:idx val="2"/>
              <c:delete val="1"/>
              <c:extLst>
                <c:ext xmlns:c15="http://schemas.microsoft.com/office/drawing/2012/chart" uri="{CE6537A1-D6FC-4f65-9D91-7224C49458BB}"/>
                <c:ext xmlns:c16="http://schemas.microsoft.com/office/drawing/2014/chart" uri="{C3380CC4-5D6E-409C-BE32-E72D297353CC}">
                  <c16:uniqueId val="{00000004-6B29-401D-82F4-D660583D42F0}"/>
                </c:ext>
              </c:extLst>
            </c:dLbl>
            <c:dLbl>
              <c:idx val="4"/>
              <c:layout>
                <c:manualLayout>
                  <c:x val="-5.2339751752969559E-3"/>
                  <c:y val="-0.171268428704880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29-401D-82F4-D660583D42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CONSOLIDACIÓN'!$C$20:$C$24</c:f>
              <c:strCache>
                <c:ptCount val="5"/>
                <c:pt idx="0">
                  <c:v>2024</c:v>
                </c:pt>
                <c:pt idx="1">
                  <c:v>2025</c:v>
                </c:pt>
                <c:pt idx="2">
                  <c:v>2026</c:v>
                </c:pt>
                <c:pt idx="3">
                  <c:v>2027</c:v>
                </c:pt>
                <c:pt idx="4">
                  <c:v>2024 - 2027</c:v>
                </c:pt>
              </c:strCache>
            </c:strRef>
          </c:cat>
          <c:val>
            <c:numRef>
              <c:f>'PROYECTO CONSOLIDACIÓN'!$F$20:$F$24</c:f>
              <c:numCache>
                <c:formatCode>0%</c:formatCode>
                <c:ptCount val="5"/>
                <c:pt idx="0">
                  <c:v>1</c:v>
                </c:pt>
                <c:pt idx="1">
                  <c:v>0</c:v>
                </c:pt>
                <c:pt idx="2">
                  <c:v>0</c:v>
                </c:pt>
                <c:pt idx="4">
                  <c:v>0.25</c:v>
                </c:pt>
              </c:numCache>
            </c:numRef>
          </c:val>
          <c:smooth val="0"/>
          <c:extLst>
            <c:ext xmlns:c16="http://schemas.microsoft.com/office/drawing/2014/chart" uri="{C3380CC4-5D6E-409C-BE32-E72D297353CC}">
              <c16:uniqueId val="{00000006-6B29-401D-82F4-D660583D42F0}"/>
            </c:ext>
          </c:extLst>
        </c:ser>
        <c:dLbls>
          <c:showLegendKey val="0"/>
          <c:showVal val="1"/>
          <c:showCatName val="0"/>
          <c:showSerName val="0"/>
          <c:showPercent val="0"/>
          <c:showBubbleSize val="0"/>
        </c:dLbls>
        <c:marker val="1"/>
        <c:smooth val="0"/>
        <c:axId val="-1132755504"/>
        <c:axId val="-1132756624"/>
      </c:lineChart>
      <c:catAx>
        <c:axId val="-113275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32752704"/>
        <c:crosses val="autoZero"/>
        <c:auto val="1"/>
        <c:lblAlgn val="ctr"/>
        <c:lblOffset val="100"/>
        <c:noMultiLvlLbl val="0"/>
      </c:catAx>
      <c:valAx>
        <c:axId val="-1132752704"/>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2752144"/>
        <c:crosses val="autoZero"/>
        <c:crossBetween val="between"/>
        <c:majorUnit val="1"/>
      </c:valAx>
      <c:valAx>
        <c:axId val="-1132756624"/>
        <c:scaling>
          <c:orientation val="minMax"/>
        </c:scaling>
        <c:delete val="1"/>
        <c:axPos val="r"/>
        <c:numFmt formatCode="0%" sourceLinked="1"/>
        <c:majorTickMark val="out"/>
        <c:minorTickMark val="none"/>
        <c:tickLblPos val="nextTo"/>
        <c:crossAx val="-1132755504"/>
        <c:crosses val="max"/>
        <c:crossBetween val="between"/>
      </c:valAx>
      <c:catAx>
        <c:axId val="-1132755504"/>
        <c:scaling>
          <c:orientation val="minMax"/>
        </c:scaling>
        <c:delete val="1"/>
        <c:axPos val="b"/>
        <c:numFmt formatCode="General" sourceLinked="1"/>
        <c:majorTickMark val="out"/>
        <c:minorTickMark val="none"/>
        <c:tickLblPos val="nextTo"/>
        <c:crossAx val="-113275662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DOCUMENTOS DE PLANEACIÓN ELABORADOS – LCI ADECUACIÓN DE TIERRAS Y RECONVERSIÓN PRODUCTIVA</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1.729052091438265E-3"/>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CD-4C66-9DDE-8205BB3FBCDB}"/>
                </c:ext>
              </c:extLst>
            </c:dLbl>
            <c:dLbl>
              <c:idx val="1"/>
              <c:layout>
                <c:manualLayout>
                  <c:x val="-6.3397844308762319E-17"/>
                  <c:y val="-4.1606990848100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CD-4C66-9DDE-8205BB3FBCDB}"/>
                </c:ext>
              </c:extLst>
            </c:dLbl>
            <c:dLbl>
              <c:idx val="2"/>
              <c:layout>
                <c:manualLayout>
                  <c:x val="0"/>
                  <c:y val="-3.8139741610758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CD-4C66-9DDE-8205BB3FBCDB}"/>
                </c:ext>
              </c:extLst>
            </c:dLbl>
            <c:dLbl>
              <c:idx val="3"/>
              <c:layout>
                <c:manualLayout>
                  <c:x val="-1.2679568861752464E-16"/>
                  <c:y val="-5.89432370348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CD-4C66-9DDE-8205BB3FBCD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'INDICADORES ESTRATÉGICOS'!$D$15:$D$18</c:f>
              <c:numCache>
                <c:formatCode>General</c:formatCode>
                <c:ptCount val="4"/>
                <c:pt idx="0">
                  <c:v>2023</c:v>
                </c:pt>
                <c:pt idx="1">
                  <c:v>2024</c:v>
                </c:pt>
                <c:pt idx="2">
                  <c:v>2025</c:v>
                </c:pt>
                <c:pt idx="3">
                  <c:v>2026</c:v>
                </c:pt>
              </c:numCache>
            </c:numRef>
          </c:cat>
          <c:val>
            <c:numRef>
              <c:f>'INDICADORES ESTRATÉGICOS'!$H$15:$H$18</c:f>
              <c:numCache>
                <c:formatCode>0.0%</c:formatCode>
                <c:ptCount val="4"/>
                <c:pt idx="0">
                  <c:v>0.21739130434782608</c:v>
                </c:pt>
                <c:pt idx="1">
                  <c:v>0.69565217391304346</c:v>
                </c:pt>
                <c:pt idx="2">
                  <c:v>0.69565217391304346</c:v>
                </c:pt>
                <c:pt idx="3">
                  <c:v>0.69565217391304346</c:v>
                </c:pt>
              </c:numCache>
            </c:numRef>
          </c:val>
          <c:extLst>
            <c:ext xmlns:c16="http://schemas.microsoft.com/office/drawing/2014/chart" uri="{C3380CC4-5D6E-409C-BE32-E72D297353CC}">
              <c16:uniqueId val="{00000004-4FCD-4C66-9DDE-8205BB3FBCDB}"/>
            </c:ext>
          </c:extLst>
        </c:ser>
        <c:dLbls>
          <c:showLegendKey val="0"/>
          <c:showVal val="1"/>
          <c:showCatName val="0"/>
          <c:showSerName val="0"/>
          <c:showPercent val="0"/>
          <c:showBubbleSize val="0"/>
        </c:dLbls>
        <c:gapWidth val="100"/>
        <c:shape val="box"/>
        <c:axId val="-1447025296"/>
        <c:axId val="-1447024176"/>
        <c:axId val="-1083559344"/>
      </c:bar3DChart>
      <c:catAx>
        <c:axId val="-14470252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47024176"/>
        <c:crosses val="autoZero"/>
        <c:auto val="1"/>
        <c:lblAlgn val="ctr"/>
        <c:lblOffset val="100"/>
        <c:noMultiLvlLbl val="0"/>
      </c:catAx>
      <c:valAx>
        <c:axId val="-1447024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47025296"/>
        <c:crosses val="autoZero"/>
        <c:crossBetween val="between"/>
      </c:valAx>
      <c:serAx>
        <c:axId val="-1083559344"/>
        <c:scaling>
          <c:orientation val="minMax"/>
        </c:scaling>
        <c:delete val="1"/>
        <c:axPos val="b"/>
        <c:majorTickMark val="out"/>
        <c:minorTickMark val="none"/>
        <c:tickLblPos val="nextTo"/>
        <c:crossAx val="-144702417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(2024 - 2027)</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DOCUMENTO DE PLANEACIÓN ELABORADOS PETI</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CONSOLIDACIÓN'!$G$4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1432439901993053E-17"/>
                  <c:y val="-6.2955277777777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D3-4575-A2DD-15AD553BFC7B}"/>
                </c:ext>
              </c:extLst>
            </c:dLbl>
            <c:dLbl>
              <c:idx val="1"/>
              <c:layout>
                <c:manualLayout>
                  <c:x val="-6.2864879803986107E-17"/>
                  <c:y val="-8.722611111111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D3-4575-A2DD-15AD553BFC7B}"/>
                </c:ext>
              </c:extLst>
            </c:dLbl>
            <c:dLbl>
              <c:idx val="2"/>
              <c:layout>
                <c:manualLayout>
                  <c:x val="0"/>
                  <c:y val="-7.682416666666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D3-4575-A2DD-15AD553BFC7B}"/>
                </c:ext>
              </c:extLst>
            </c:dLbl>
            <c:dLbl>
              <c:idx val="3"/>
              <c:layout>
                <c:manualLayout>
                  <c:x val="0"/>
                  <c:y val="-6.6119722222222219E-2"/>
                </c:manualLayout>
              </c:layout>
              <c:showLegendKey val="0"/>
              <c:showVal val="1"/>
              <c:showCatName val="0"/>
              <c:showSerName val="0"/>
              <c:showPercent val="0"/>
              <c:showBubbleSize val="0"/>
              <c:extLst xmlns:c16="http://schemas.microsoft.com/office/drawing/2014/chart" xmlns:c15="http://schemas.microsoft.com/office/drawing/2012/chart">
                <c:ext xmlns:c15="http://schemas.microsoft.com/office/drawing/2012/chart" uri="{CE6537A1-D6FC-4f65-9D91-7224C49458BB}"/>
                <c:ext xmlns:c16="http://schemas.microsoft.com/office/drawing/2014/chart" uri="{C3380CC4-5D6E-409C-BE32-E72D297353CC}">
                  <c16:uniqueId val="{00000003-E5D3-4575-A2DD-15AD553BFC7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CONSOLIDACIÓN'!$C$20:$C$23</c:f>
              <c:numCache>
                <c:formatCode>General</c:formatCode>
                <c:ptCount val="4"/>
                <c:pt idx="0">
                  <c:v>2024</c:v>
                </c:pt>
                <c:pt idx="1">
                  <c:v>2025</c:v>
                </c:pt>
                <c:pt idx="2">
                  <c:v>2026</c:v>
                </c:pt>
                <c:pt idx="3">
                  <c:v>2027</c:v>
                </c:pt>
              </c:numCache>
            </c:numRef>
          </c:cat>
          <c:val>
            <c:numRef>
              <c:f>'PROYECTO CONSOLIDACIÓN'!$G$20:$G$23</c:f>
              <c:numCache>
                <c:formatCode>0%</c:formatCode>
                <c:ptCount val="4"/>
                <c:pt idx="0">
                  <c:v>0.25</c:v>
                </c:pt>
                <c:pt idx="1">
                  <c:v>0.25</c:v>
                </c:pt>
                <c:pt idx="2">
                  <c:v>0.25</c:v>
                </c:pt>
              </c:numCache>
            </c:numRef>
          </c:val>
          <c:extLst>
            <c:ext xmlns:c16="http://schemas.microsoft.com/office/drawing/2014/chart" uri="{C3380CC4-5D6E-409C-BE32-E72D297353CC}">
              <c16:uniqueId val="{00000004-E5D3-4575-A2DD-15AD553BFC7B}"/>
            </c:ext>
          </c:extLst>
        </c:ser>
        <c:dLbls>
          <c:showLegendKey val="0"/>
          <c:showVal val="1"/>
          <c:showCatName val="0"/>
          <c:showSerName val="0"/>
          <c:showPercent val="0"/>
          <c:showBubbleSize val="0"/>
        </c:dLbls>
        <c:gapWidth val="100"/>
        <c:shape val="box"/>
        <c:axId val="-1132756064"/>
        <c:axId val="-1132751584"/>
        <c:axId val="-1236397136"/>
      </c:bar3DChart>
      <c:catAx>
        <c:axId val="-11327560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32751584"/>
        <c:crosses val="autoZero"/>
        <c:auto val="1"/>
        <c:lblAlgn val="ctr"/>
        <c:lblOffset val="100"/>
        <c:noMultiLvlLbl val="0"/>
      </c:catAx>
      <c:valAx>
        <c:axId val="-1132751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32756064"/>
        <c:crosses val="autoZero"/>
        <c:crossBetween val="between"/>
      </c:valAx>
      <c:serAx>
        <c:axId val="-1236397136"/>
        <c:scaling>
          <c:orientation val="minMax"/>
        </c:scaling>
        <c:delete val="1"/>
        <c:axPos val="b"/>
        <c:majorTickMark val="out"/>
        <c:minorTickMark val="none"/>
        <c:tickLblPos val="nextTo"/>
        <c:crossAx val="-113275158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SISTEMA</a:t>
            </a:r>
            <a:r>
              <a:rPr lang="es-CO" sz="1400" b="1" baseline="0">
                <a:solidFill>
                  <a:schemeClr val="tx1"/>
                </a:solidFill>
                <a:latin typeface="Arial" panose="020B0604020202020204" pitchFamily="34" charset="0"/>
                <a:cs typeface="Arial" panose="020B0604020202020204" pitchFamily="34" charset="0"/>
              </a:rPr>
              <a:t> DE GESTIÓN IMPLEMENTADO</a:t>
            </a:r>
            <a:endParaRPr lang="es-CO" sz="14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FORTALECIMIENTO'!$D$4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Pt>
            <c:idx val="0"/>
            <c:invertIfNegative val="0"/>
            <c:bubble3D val="0"/>
            <c:spPr>
              <a:solidFill>
                <a:srgbClr val="FFC000"/>
              </a:solidFill>
              <a:ln>
                <a:noFill/>
              </a:ln>
              <a:effectLst/>
              <a:scene3d>
                <a:camera prst="orthographicFront"/>
                <a:lightRig rig="threePt" dir="t"/>
              </a:scene3d>
              <a:sp3d>
                <a:bevelT w="63500" h="63500"/>
              </a:sp3d>
            </c:spPr>
            <c:extLst>
              <c:ext xmlns:c16="http://schemas.microsoft.com/office/drawing/2014/chart" uri="{C3380CC4-5D6E-409C-BE32-E72D297353CC}">
                <c16:uniqueId val="{00000001-4365-47EA-A5C4-E3C16AD986B8}"/>
              </c:ext>
            </c:extLst>
          </c:dPt>
          <c:dLbls>
            <c:delete val="1"/>
          </c:dLbls>
          <c:cat>
            <c:strRef>
              <c:f>'PROYECTO FORTALECIMIENTO'!$C$5:$C$9</c:f>
              <c:strCache>
                <c:ptCount val="5"/>
                <c:pt idx="0">
                  <c:v>2024</c:v>
                </c:pt>
                <c:pt idx="1">
                  <c:v>2025</c:v>
                </c:pt>
                <c:pt idx="2">
                  <c:v>2026</c:v>
                </c:pt>
                <c:pt idx="3">
                  <c:v>2027</c:v>
                </c:pt>
                <c:pt idx="4">
                  <c:v>2024 - 2027</c:v>
                </c:pt>
              </c:strCache>
            </c:strRef>
          </c:cat>
          <c:val>
            <c:numRef>
              <c:f>'PROYECTO FORTALECIMIENTO'!$D$5:$D$9</c:f>
              <c:numCache>
                <c:formatCode>General</c:formatCode>
                <c:ptCount val="5"/>
                <c:pt idx="0">
                  <c:v>0.25</c:v>
                </c:pt>
                <c:pt idx="1">
                  <c:v>0.25</c:v>
                </c:pt>
                <c:pt idx="2">
                  <c:v>0.25</c:v>
                </c:pt>
                <c:pt idx="3">
                  <c:v>0.25</c:v>
                </c:pt>
                <c:pt idx="4">
                  <c:v>1</c:v>
                </c:pt>
              </c:numCache>
            </c:numRef>
          </c:val>
          <c:extLst>
            <c:ext xmlns:c16="http://schemas.microsoft.com/office/drawing/2014/chart" uri="{C3380CC4-5D6E-409C-BE32-E72D297353CC}">
              <c16:uniqueId val="{00000002-4365-47EA-A5C4-E3C16AD986B8}"/>
            </c:ext>
          </c:extLst>
        </c:ser>
        <c:ser>
          <c:idx val="1"/>
          <c:order val="1"/>
          <c:tx>
            <c:strRef>
              <c:f>'PROYECTO FORTALECIMIENTO'!$E$4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FORTALECIMIENTO'!$C$5:$C$9</c:f>
              <c:strCache>
                <c:ptCount val="5"/>
                <c:pt idx="0">
                  <c:v>2024</c:v>
                </c:pt>
                <c:pt idx="1">
                  <c:v>2025</c:v>
                </c:pt>
                <c:pt idx="2">
                  <c:v>2026</c:v>
                </c:pt>
                <c:pt idx="3">
                  <c:v>2027</c:v>
                </c:pt>
                <c:pt idx="4">
                  <c:v>2024 - 2027</c:v>
                </c:pt>
              </c:strCache>
            </c:strRef>
          </c:cat>
          <c:val>
            <c:numRef>
              <c:f>'PROYECTO FORTALECIMIENTO'!$E$5:$E$9</c:f>
              <c:numCache>
                <c:formatCode>General</c:formatCode>
                <c:ptCount val="5"/>
                <c:pt idx="0">
                  <c:v>0.25</c:v>
                </c:pt>
                <c:pt idx="4">
                  <c:v>0.25</c:v>
                </c:pt>
              </c:numCache>
            </c:numRef>
          </c:val>
          <c:extLst>
            <c:ext xmlns:c16="http://schemas.microsoft.com/office/drawing/2014/chart" uri="{C3380CC4-5D6E-409C-BE32-E72D297353CC}">
              <c16:uniqueId val="{00000003-4365-47EA-A5C4-E3C16AD986B8}"/>
            </c:ext>
          </c:extLst>
        </c:ser>
        <c:dLbls>
          <c:showLegendKey val="0"/>
          <c:showVal val="1"/>
          <c:showCatName val="0"/>
          <c:showSerName val="0"/>
          <c:showPercent val="0"/>
          <c:showBubbleSize val="0"/>
        </c:dLbls>
        <c:gapWidth val="150"/>
        <c:axId val="-1103109280"/>
        <c:axId val="-1103112640"/>
      </c:barChart>
      <c:lineChart>
        <c:grouping val="standard"/>
        <c:varyColors val="0"/>
        <c:ser>
          <c:idx val="2"/>
          <c:order val="2"/>
          <c:tx>
            <c:strRef>
              <c:f>'PROYECTO FORTALECIMIENTO'!$F$4</c:f>
              <c:strCache>
                <c:ptCount val="1"/>
                <c:pt idx="0">
                  <c:v>CUMPLIMIENTO</c:v>
                </c:pt>
              </c:strCache>
            </c:strRef>
          </c:tx>
          <c:spPr>
            <a:ln w="25400" cap="rnd">
              <a:noFill/>
              <a:round/>
            </a:ln>
            <a:effectLst/>
          </c:spPr>
          <c:marker>
            <c:symbol val="none"/>
          </c:marker>
          <c:dLbls>
            <c:dLbl>
              <c:idx val="0"/>
              <c:layout>
                <c:manualLayout>
                  <c:x val="-1.7694513558316551E-2"/>
                  <c:y val="0.42941272360263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65-47EA-A5C4-E3C16AD986B8}"/>
                </c:ext>
              </c:extLst>
            </c:dLbl>
            <c:dLbl>
              <c:idx val="1"/>
              <c:delete val="1"/>
              <c:extLst>
                <c:ext xmlns:c15="http://schemas.microsoft.com/office/drawing/2012/chart" uri="{CE6537A1-D6FC-4f65-9D91-7224C49458BB}"/>
                <c:ext xmlns:c16="http://schemas.microsoft.com/office/drawing/2014/chart" uri="{C3380CC4-5D6E-409C-BE32-E72D297353CC}">
                  <c16:uniqueId val="{00000005-4365-47EA-A5C4-E3C16AD986B8}"/>
                </c:ext>
              </c:extLst>
            </c:dLbl>
            <c:dLbl>
              <c:idx val="2"/>
              <c:delete val="1"/>
              <c:extLst>
                <c:ext xmlns:c15="http://schemas.microsoft.com/office/drawing/2012/chart" uri="{CE6537A1-D6FC-4f65-9D91-7224C49458BB}"/>
                <c:ext xmlns:c16="http://schemas.microsoft.com/office/drawing/2014/chart" uri="{C3380CC4-5D6E-409C-BE32-E72D297353CC}">
                  <c16:uniqueId val="{00000006-4365-47EA-A5C4-E3C16AD986B8}"/>
                </c:ext>
              </c:extLst>
            </c:dLbl>
            <c:dLbl>
              <c:idx val="3"/>
              <c:delete val="1"/>
              <c:extLst>
                <c:ext xmlns:c15="http://schemas.microsoft.com/office/drawing/2012/chart" uri="{CE6537A1-D6FC-4f65-9D91-7224C49458BB}"/>
                <c:ext xmlns:c16="http://schemas.microsoft.com/office/drawing/2014/chart" uri="{C3380CC4-5D6E-409C-BE32-E72D297353CC}">
                  <c16:uniqueId val="{00000007-4365-47EA-A5C4-E3C16AD986B8}"/>
                </c:ext>
              </c:extLst>
            </c:dLbl>
            <c:dLbl>
              <c:idx val="4"/>
              <c:layout>
                <c:manualLayout>
                  <c:x val="-1.2386159490821693E-2"/>
                  <c:y val="-4.5385084608408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65-47EA-A5C4-E3C16AD986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FORTALECIMIENTO'!$C$5:$C$9</c:f>
              <c:strCache>
                <c:ptCount val="5"/>
                <c:pt idx="0">
                  <c:v>2024</c:v>
                </c:pt>
                <c:pt idx="1">
                  <c:v>2025</c:v>
                </c:pt>
                <c:pt idx="2">
                  <c:v>2026</c:v>
                </c:pt>
                <c:pt idx="3">
                  <c:v>2027</c:v>
                </c:pt>
                <c:pt idx="4">
                  <c:v>2024 - 2027</c:v>
                </c:pt>
              </c:strCache>
            </c:strRef>
          </c:cat>
          <c:val>
            <c:numRef>
              <c:f>'PROYECTO FORTALECIMIENTO'!$F$5:$F$9</c:f>
              <c:numCache>
                <c:formatCode>0%</c:formatCode>
                <c:ptCount val="5"/>
                <c:pt idx="0">
                  <c:v>1</c:v>
                </c:pt>
                <c:pt idx="1">
                  <c:v>0</c:v>
                </c:pt>
                <c:pt idx="2">
                  <c:v>0</c:v>
                </c:pt>
                <c:pt idx="3">
                  <c:v>0</c:v>
                </c:pt>
                <c:pt idx="4" formatCode="0.0%">
                  <c:v>0.25</c:v>
                </c:pt>
              </c:numCache>
            </c:numRef>
          </c:val>
          <c:smooth val="0"/>
          <c:extLst>
            <c:ext xmlns:c16="http://schemas.microsoft.com/office/drawing/2014/chart" uri="{C3380CC4-5D6E-409C-BE32-E72D297353CC}">
              <c16:uniqueId val="{00000009-4365-47EA-A5C4-E3C16AD986B8}"/>
            </c:ext>
          </c:extLst>
        </c:ser>
        <c:dLbls>
          <c:showLegendKey val="0"/>
          <c:showVal val="1"/>
          <c:showCatName val="0"/>
          <c:showSerName val="0"/>
          <c:showPercent val="0"/>
          <c:showBubbleSize val="0"/>
        </c:dLbls>
        <c:marker val="1"/>
        <c:smooth val="0"/>
        <c:axId val="-1103103120"/>
        <c:axId val="-1103108720"/>
      </c:lineChart>
      <c:catAx>
        <c:axId val="-110310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3112640"/>
        <c:crosses val="autoZero"/>
        <c:auto val="1"/>
        <c:lblAlgn val="ctr"/>
        <c:lblOffset val="100"/>
        <c:noMultiLvlLbl val="0"/>
      </c:catAx>
      <c:valAx>
        <c:axId val="-11031126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Arial" panose="020B0604020202020204" pitchFamily="34" charset="0"/>
              </a:defRPr>
            </a:pPr>
            <a:endParaRPr lang="es-CO"/>
          </a:p>
        </c:txPr>
        <c:crossAx val="-1103109280"/>
        <c:crosses val="autoZero"/>
        <c:crossBetween val="between"/>
        <c:majorUnit val="0.25"/>
      </c:valAx>
      <c:valAx>
        <c:axId val="-1103108720"/>
        <c:scaling>
          <c:orientation val="minMax"/>
        </c:scaling>
        <c:delete val="1"/>
        <c:axPos val="r"/>
        <c:numFmt formatCode="0%" sourceLinked="1"/>
        <c:majorTickMark val="out"/>
        <c:minorTickMark val="none"/>
        <c:tickLblPos val="nextTo"/>
        <c:crossAx val="-1103103120"/>
        <c:crosses val="max"/>
        <c:crossBetween val="between"/>
      </c:valAx>
      <c:catAx>
        <c:axId val="-1103103120"/>
        <c:scaling>
          <c:orientation val="minMax"/>
        </c:scaling>
        <c:delete val="1"/>
        <c:axPos val="b"/>
        <c:numFmt formatCode="General" sourceLinked="1"/>
        <c:majorTickMark val="out"/>
        <c:minorTickMark val="none"/>
        <c:tickLblPos val="nextTo"/>
        <c:crossAx val="-11031087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PROYECTO (2024 - 2027)</a:t>
            </a:r>
          </a:p>
          <a:p>
            <a:pPr>
              <a:defRPr/>
            </a:pPr>
            <a:r>
              <a:rPr lang="es-CO" sz="1400" b="1" baseline="0">
                <a:solidFill>
                  <a:schemeClr val="tx1"/>
                </a:solidFill>
                <a:latin typeface="Arial" panose="020B0604020202020204" pitchFamily="34" charset="0"/>
                <a:cs typeface="Arial" panose="020B0604020202020204" pitchFamily="34" charset="0"/>
              </a:rPr>
              <a:t>% SISTEMA DE GESTIÓN IMPLEMENTADO</a:t>
            </a:r>
            <a:endParaRPr lang="es-CO" sz="14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FORTALECIMIENTO'!$G$4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471984909167954E-3"/>
                  <c:y val="-3.783897983726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90-425E-9B0A-31042F93C901}"/>
                </c:ext>
              </c:extLst>
            </c:dLbl>
            <c:dLbl>
              <c:idx val="1"/>
              <c:layout>
                <c:manualLayout>
                  <c:x val="-6.3652321351031238E-17"/>
                  <c:y val="-4.8158701611068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90-425E-9B0A-31042F93C901}"/>
                </c:ext>
              </c:extLst>
            </c:dLbl>
            <c:dLbl>
              <c:idx val="2"/>
              <c:layout>
                <c:manualLayout>
                  <c:x val="3.471984909167954E-3"/>
                  <c:y val="-4.471879435313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90-425E-9B0A-31042F93C901}"/>
                </c:ext>
              </c:extLst>
            </c:dLbl>
            <c:dLbl>
              <c:idx val="3"/>
              <c:layout>
                <c:manualLayout>
                  <c:x val="-1.2730464270206248E-16"/>
                  <c:y val="-4.471879435313492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5C90-425E-9B0A-31042F93C90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'PROYECTO FORTALECIMIENTO'!$C$5:$C$9</c15:sqref>
                  </c15:fullRef>
                </c:ext>
              </c:extLst>
              <c:f>'PROYECTO FORTALECIMIENTO'!$C$5:$C$8</c:f>
              <c:strCache>
                <c:ptCount val="4"/>
                <c:pt idx="0">
                  <c:v>2024</c:v>
                </c:pt>
                <c:pt idx="1">
                  <c:v>2025</c:v>
                </c:pt>
                <c:pt idx="2">
                  <c:v>2026</c:v>
                </c:pt>
                <c:pt idx="3">
                  <c:v>2027</c:v>
                </c:pt>
              </c:strCache>
            </c:strRef>
          </c:cat>
          <c:val>
            <c:numRef>
              <c:extLst>
                <c:ext xmlns:c15="http://schemas.microsoft.com/office/drawing/2012/chart" uri="{02D57815-91ED-43cb-92C2-25804820EDAC}">
                  <c15:fullRef>
                    <c15:sqref>'PROYECTO FORTALECIMIENTO'!$G$5:$G$9</c15:sqref>
                  </c15:fullRef>
                </c:ext>
              </c:extLst>
              <c:f>'PROYECTO FORTALECIMIENTO'!$G$5:$G$8</c:f>
              <c:numCache>
                <c:formatCode>0.0%</c:formatCode>
                <c:ptCount val="4"/>
                <c:pt idx="0">
                  <c:v>0.25</c:v>
                </c:pt>
                <c:pt idx="1">
                  <c:v>0.25</c:v>
                </c:pt>
                <c:pt idx="2">
                  <c:v>0.25</c:v>
                </c:pt>
                <c:pt idx="3">
                  <c:v>0.25</c:v>
                </c:pt>
              </c:numCache>
            </c:numRef>
          </c:val>
          <c:extLst>
            <c:ext xmlns:c16="http://schemas.microsoft.com/office/drawing/2014/chart" uri="{C3380CC4-5D6E-409C-BE32-E72D297353CC}">
              <c16:uniqueId val="{00000004-5C90-425E-9B0A-31042F93C901}"/>
            </c:ext>
          </c:extLst>
        </c:ser>
        <c:dLbls>
          <c:showLegendKey val="0"/>
          <c:showVal val="1"/>
          <c:showCatName val="0"/>
          <c:showSerName val="0"/>
          <c:showPercent val="0"/>
          <c:showBubbleSize val="0"/>
        </c:dLbls>
        <c:gapWidth val="100"/>
        <c:shape val="box"/>
        <c:axId val="-1103110400"/>
        <c:axId val="-1103112080"/>
        <c:axId val="-1236395216"/>
      </c:bar3DChart>
      <c:catAx>
        <c:axId val="-11031104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03112080"/>
        <c:crosses val="autoZero"/>
        <c:auto val="1"/>
        <c:lblAlgn val="ctr"/>
        <c:lblOffset val="100"/>
        <c:noMultiLvlLbl val="0"/>
      </c:catAx>
      <c:valAx>
        <c:axId val="-1103112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03110400"/>
        <c:crosses val="autoZero"/>
        <c:crossBetween val="between"/>
      </c:valAx>
      <c:serAx>
        <c:axId val="-1236395216"/>
        <c:scaling>
          <c:orientation val="minMax"/>
        </c:scaling>
        <c:delete val="1"/>
        <c:axPos val="b"/>
        <c:majorTickMark val="out"/>
        <c:minorTickMark val="none"/>
        <c:tickLblPos val="nextTo"/>
        <c:crossAx val="-1103112080"/>
        <c:crosses val="autoZero"/>
      </c:serAx>
      <c:spPr>
        <a:noFill/>
        <a:ln>
          <a:noFill/>
        </a:ln>
        <a:effectLst/>
      </c:spPr>
    </c:plotArea>
    <c:legend>
      <c:legendPos val="b"/>
      <c:layout>
        <c:manualLayout>
          <c:xMode val="edge"/>
          <c:yMode val="edge"/>
          <c:x val="0.46432051492170395"/>
          <c:y val="0.87368346948832454"/>
          <c:w val="0.10248187048038376"/>
          <c:h val="6.41721942750300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1400" b="1">
                <a:solidFill>
                  <a:schemeClr val="tx1"/>
                </a:solidFill>
                <a:latin typeface="Arial" panose="020B0604020202020204" pitchFamily="34" charset="0"/>
                <a:cs typeface="Arial" panose="020B0604020202020204" pitchFamily="34" charset="0"/>
              </a:rPr>
              <a:t>SISTEMAS DE INFORMACIÓN IMPLEMENTADOS (SEA)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FORTALECIMIENTO'!$D$4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FORTALECIMIENTO'!$C$10:$C$14</c:f>
              <c:strCache>
                <c:ptCount val="5"/>
                <c:pt idx="0">
                  <c:v>2024</c:v>
                </c:pt>
                <c:pt idx="1">
                  <c:v>2025</c:v>
                </c:pt>
                <c:pt idx="2">
                  <c:v>2026</c:v>
                </c:pt>
                <c:pt idx="3">
                  <c:v>2027</c:v>
                </c:pt>
                <c:pt idx="4">
                  <c:v>2024 - 2027</c:v>
                </c:pt>
              </c:strCache>
            </c:strRef>
          </c:cat>
          <c:val>
            <c:numRef>
              <c:f>'PROYECTO FORTALECIMIENTO'!$D$10:$D$14</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154E-4591-9C23-3D9B8DA8F151}"/>
            </c:ext>
          </c:extLst>
        </c:ser>
        <c:ser>
          <c:idx val="1"/>
          <c:order val="1"/>
          <c:tx>
            <c:strRef>
              <c:f>'PROYECTO FORTALECIMIENTO'!$E$4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'PROYECTO FORTALECIMIENTO'!$C$10:$C$14</c:f>
              <c:strCache>
                <c:ptCount val="5"/>
                <c:pt idx="0">
                  <c:v>2024</c:v>
                </c:pt>
                <c:pt idx="1">
                  <c:v>2025</c:v>
                </c:pt>
                <c:pt idx="2">
                  <c:v>2026</c:v>
                </c:pt>
                <c:pt idx="3">
                  <c:v>2027</c:v>
                </c:pt>
                <c:pt idx="4">
                  <c:v>2024 - 2027</c:v>
                </c:pt>
              </c:strCache>
            </c:strRef>
          </c:cat>
          <c:val>
            <c:numRef>
              <c:f>'PROYECTO FORTALECIMIENTO'!$E$10:$E$14</c:f>
              <c:numCache>
                <c:formatCode>0%</c:formatCode>
                <c:ptCount val="5"/>
                <c:pt idx="0">
                  <c:v>1.05</c:v>
                </c:pt>
                <c:pt idx="4">
                  <c:v>1.05</c:v>
                </c:pt>
              </c:numCache>
            </c:numRef>
          </c:val>
          <c:extLst>
            <c:ext xmlns:c16="http://schemas.microsoft.com/office/drawing/2014/chart" uri="{C3380CC4-5D6E-409C-BE32-E72D297353CC}">
              <c16:uniqueId val="{00000001-154E-4591-9C23-3D9B8DA8F151}"/>
            </c:ext>
          </c:extLst>
        </c:ser>
        <c:dLbls>
          <c:showLegendKey val="0"/>
          <c:showVal val="1"/>
          <c:showCatName val="0"/>
          <c:showSerName val="0"/>
          <c:showPercent val="0"/>
          <c:showBubbleSize val="0"/>
        </c:dLbls>
        <c:gapWidth val="150"/>
        <c:axId val="-1103099200"/>
        <c:axId val="-1103108160"/>
      </c:barChart>
      <c:lineChart>
        <c:grouping val="standard"/>
        <c:varyColors val="0"/>
        <c:ser>
          <c:idx val="2"/>
          <c:order val="2"/>
          <c:tx>
            <c:strRef>
              <c:f>'PROYECTO FORTALECIMIENTO'!$F$4</c:f>
              <c:strCache>
                <c:ptCount val="1"/>
                <c:pt idx="0">
                  <c:v>CUMPLIMIENTO</c:v>
                </c:pt>
              </c:strCache>
            </c:strRef>
          </c:tx>
          <c:spPr>
            <a:ln w="25400" cap="rnd">
              <a:noFill/>
              <a:round/>
            </a:ln>
            <a:effectLst/>
          </c:spPr>
          <c:marker>
            <c:symbol val="none"/>
          </c:marker>
          <c:dLbls>
            <c:delete val="1"/>
          </c:dLbls>
          <c:cat>
            <c:strRef>
              <c:f>'PROYECTO FORTALECIMIENTO'!$C$10:$C$14</c:f>
              <c:strCache>
                <c:ptCount val="5"/>
                <c:pt idx="0">
                  <c:v>2024</c:v>
                </c:pt>
                <c:pt idx="1">
                  <c:v>2025</c:v>
                </c:pt>
                <c:pt idx="2">
                  <c:v>2026</c:v>
                </c:pt>
                <c:pt idx="3">
                  <c:v>2027</c:v>
                </c:pt>
                <c:pt idx="4">
                  <c:v>2024 - 2027</c:v>
                </c:pt>
              </c:strCache>
            </c:strRef>
          </c:cat>
          <c:val>
            <c:numRef>
              <c:f>'PROYECTO FORTALECIMIENTO'!$F$10:$F$14</c:f>
              <c:numCache>
                <c:formatCode>0%</c:formatCode>
                <c:ptCount val="5"/>
                <c:pt idx="0">
                  <c:v>1.05</c:v>
                </c:pt>
                <c:pt idx="1">
                  <c:v>0</c:v>
                </c:pt>
                <c:pt idx="2">
                  <c:v>0</c:v>
                </c:pt>
                <c:pt idx="3">
                  <c:v>0</c:v>
                </c:pt>
                <c:pt idx="4">
                  <c:v>1.05</c:v>
                </c:pt>
              </c:numCache>
            </c:numRef>
          </c:val>
          <c:smooth val="0"/>
          <c:extLst>
            <c:ext xmlns:c16="http://schemas.microsoft.com/office/drawing/2014/chart" uri="{C3380CC4-5D6E-409C-BE32-E72D297353CC}">
              <c16:uniqueId val="{00000002-154E-4591-9C23-3D9B8DA8F151}"/>
            </c:ext>
          </c:extLst>
        </c:ser>
        <c:dLbls>
          <c:showLegendKey val="0"/>
          <c:showVal val="1"/>
          <c:showCatName val="0"/>
          <c:showSerName val="0"/>
          <c:showPercent val="0"/>
          <c:showBubbleSize val="0"/>
        </c:dLbls>
        <c:marker val="1"/>
        <c:smooth val="0"/>
        <c:axId val="-1103104800"/>
        <c:axId val="-1103105360"/>
      </c:lineChart>
      <c:catAx>
        <c:axId val="-110309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03108160"/>
        <c:crosses val="autoZero"/>
        <c:auto val="1"/>
        <c:lblAlgn val="ctr"/>
        <c:lblOffset val="100"/>
        <c:noMultiLvlLbl val="0"/>
      </c:catAx>
      <c:valAx>
        <c:axId val="-110310816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03099200"/>
        <c:crosses val="autoZero"/>
        <c:crossBetween val="between"/>
        <c:majorUnit val="0.2"/>
      </c:valAx>
      <c:valAx>
        <c:axId val="-1103105360"/>
        <c:scaling>
          <c:orientation val="minMax"/>
        </c:scaling>
        <c:delete val="1"/>
        <c:axPos val="r"/>
        <c:numFmt formatCode="0%" sourceLinked="1"/>
        <c:majorTickMark val="out"/>
        <c:minorTickMark val="none"/>
        <c:tickLblPos val="nextTo"/>
        <c:crossAx val="-1103104800"/>
        <c:crosses val="max"/>
        <c:crossBetween val="between"/>
      </c:valAx>
      <c:catAx>
        <c:axId val="-1103104800"/>
        <c:scaling>
          <c:orientation val="minMax"/>
        </c:scaling>
        <c:delete val="1"/>
        <c:axPos val="b"/>
        <c:numFmt formatCode="General" sourceLinked="1"/>
        <c:majorTickMark val="out"/>
        <c:minorTickMark val="none"/>
        <c:tickLblPos val="nextTo"/>
        <c:crossAx val="-11031053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(2024 - 2027)</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solidFill>
                <a:latin typeface="Arial" panose="020B0604020202020204" pitchFamily="34" charset="0"/>
                <a:cs typeface="Arial" panose="020B0604020202020204" pitchFamily="34" charset="0"/>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u="none" strike="noStrike" kern="1200" spc="0" baseline="0">
                <a:solidFill>
                  <a:schemeClr val="tx1"/>
                </a:solidFill>
                <a:latin typeface="Arial" panose="020B0604020202020204" pitchFamily="34" charset="0"/>
                <a:cs typeface="Arial" panose="020B0604020202020204" pitchFamily="34" charset="0"/>
              </a:rPr>
              <a:t>SISTEMAS DE INFORMACIÓN IMPLEMENTADOS (SEA)</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solidFill>
                <a:latin typeface="Arial" panose="020B0604020202020204" pitchFamily="34" charset="0"/>
                <a:cs typeface="Arial" panose="020B0604020202020204" pitchFamily="34" charset="0"/>
              </a:defRPr>
            </a:pPr>
            <a:endParaRPr lang="es-CO" sz="14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FORTALECIMIENTO'!$G$4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6.5877735509491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C8-4DF1-B9F2-CFFE65A66208}"/>
                </c:ext>
              </c:extLst>
            </c:dLbl>
            <c:dLbl>
              <c:idx val="1"/>
              <c:layout>
                <c:manualLayout>
                  <c:x val="1.7290520914382016E-3"/>
                  <c:y val="-4.1606990848100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C8-4DF1-B9F2-CFFE65A66208}"/>
                </c:ext>
              </c:extLst>
            </c:dLbl>
            <c:dLbl>
              <c:idx val="2"/>
              <c:layout>
                <c:manualLayout>
                  <c:x val="3.4581041828765299E-3"/>
                  <c:y val="-3.4672492373416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C8-4DF1-B9F2-CFFE65A66208}"/>
                </c:ext>
              </c:extLst>
            </c:dLbl>
            <c:dLbl>
              <c:idx val="3"/>
              <c:layout>
                <c:manualLayout>
                  <c:x val="-1.2679568861752464E-16"/>
                  <c:y val="-4.160699084810008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9FC8-4DF1-B9F2-CFFE65A6620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FORTALECIMIENTO'!$C$10:$C$13</c:f>
              <c:numCache>
                <c:formatCode>General</c:formatCode>
                <c:ptCount val="4"/>
                <c:pt idx="0">
                  <c:v>2024</c:v>
                </c:pt>
                <c:pt idx="1">
                  <c:v>2025</c:v>
                </c:pt>
                <c:pt idx="2">
                  <c:v>2026</c:v>
                </c:pt>
                <c:pt idx="3">
                  <c:v>2027</c:v>
                </c:pt>
              </c:numCache>
            </c:numRef>
          </c:cat>
          <c:val>
            <c:numRef>
              <c:f>'PROYECTO FORTALECIMIENTO'!$G$10:$G$13</c:f>
              <c:numCache>
                <c:formatCode>0.0%</c:formatCode>
                <c:ptCount val="4"/>
                <c:pt idx="0">
                  <c:v>1.05</c:v>
                </c:pt>
                <c:pt idx="1">
                  <c:v>0</c:v>
                </c:pt>
                <c:pt idx="2">
                  <c:v>0</c:v>
                </c:pt>
                <c:pt idx="3">
                  <c:v>0</c:v>
                </c:pt>
              </c:numCache>
            </c:numRef>
          </c:val>
          <c:extLst>
            <c:ext xmlns:c16="http://schemas.microsoft.com/office/drawing/2014/chart" uri="{C3380CC4-5D6E-409C-BE32-E72D297353CC}">
              <c16:uniqueId val="{00000004-9FC8-4DF1-B9F2-CFFE65A66208}"/>
            </c:ext>
          </c:extLst>
        </c:ser>
        <c:dLbls>
          <c:showLegendKey val="0"/>
          <c:showVal val="1"/>
          <c:showCatName val="0"/>
          <c:showSerName val="0"/>
          <c:showPercent val="0"/>
          <c:showBubbleSize val="0"/>
        </c:dLbls>
        <c:gapWidth val="100"/>
        <c:shape val="box"/>
        <c:axId val="-1103103680"/>
        <c:axId val="-1103102560"/>
        <c:axId val="-1236394576"/>
      </c:bar3DChart>
      <c:catAx>
        <c:axId val="-11031036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03102560"/>
        <c:crosses val="autoZero"/>
        <c:auto val="1"/>
        <c:lblAlgn val="ctr"/>
        <c:lblOffset val="100"/>
        <c:noMultiLvlLbl val="0"/>
      </c:catAx>
      <c:valAx>
        <c:axId val="-1103102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03103680"/>
        <c:crosses val="autoZero"/>
        <c:crossBetween val="between"/>
      </c:valAx>
      <c:serAx>
        <c:axId val="-1236394576"/>
        <c:scaling>
          <c:orientation val="minMax"/>
        </c:scaling>
        <c:delete val="1"/>
        <c:axPos val="b"/>
        <c:majorTickMark val="out"/>
        <c:minorTickMark val="none"/>
        <c:tickLblPos val="nextTo"/>
        <c:crossAx val="-110310256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INDICE DE CAPACIDAD EN LA PRESTACIÓN DE SERVICIOS DE TECNOLOGÍA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FORTALECIMIENTO'!$D$4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FORTALECIMIENTO'!$C$15:$C$19</c:f>
              <c:strCache>
                <c:ptCount val="5"/>
                <c:pt idx="0">
                  <c:v>2024</c:v>
                </c:pt>
                <c:pt idx="1">
                  <c:v>2025</c:v>
                </c:pt>
                <c:pt idx="2">
                  <c:v>2026</c:v>
                </c:pt>
                <c:pt idx="3">
                  <c:v>2027</c:v>
                </c:pt>
                <c:pt idx="4">
                  <c:v>2024 - 2027</c:v>
                </c:pt>
              </c:strCache>
            </c:strRef>
          </c:cat>
          <c:val>
            <c:numRef>
              <c:f>'PROYECTO FORTALECIMIENTO'!$D$15:$D$19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4E71-4B25-AF70-15EB743289B9}"/>
            </c:ext>
          </c:extLst>
        </c:ser>
        <c:ser>
          <c:idx val="1"/>
          <c:order val="1"/>
          <c:tx>
            <c:strRef>
              <c:f>'PROYECTO FORTALECIMIENTO'!$E$4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'PROYECTO FORTALECIMIENTO'!$C$15:$C$19</c:f>
              <c:strCache>
                <c:ptCount val="5"/>
                <c:pt idx="0">
                  <c:v>2024</c:v>
                </c:pt>
                <c:pt idx="1">
                  <c:v>2025</c:v>
                </c:pt>
                <c:pt idx="2">
                  <c:v>2026</c:v>
                </c:pt>
                <c:pt idx="3">
                  <c:v>2027</c:v>
                </c:pt>
                <c:pt idx="4">
                  <c:v>2024 - 2027</c:v>
                </c:pt>
              </c:strCache>
            </c:strRef>
          </c:cat>
          <c:val>
            <c:numRef>
              <c:f>'PROYECTO FORTALECIMIENTO'!$E$15:$E$19</c:f>
              <c:numCache>
                <c:formatCode>0%</c:formatCode>
                <c:ptCount val="5"/>
                <c:pt idx="0">
                  <c:v>1</c:v>
                </c:pt>
                <c:pt idx="4">
                  <c:v>1</c:v>
                </c:pt>
              </c:numCache>
            </c:numRef>
          </c:val>
          <c:extLst>
            <c:ext xmlns:c16="http://schemas.microsoft.com/office/drawing/2014/chart" uri="{C3380CC4-5D6E-409C-BE32-E72D297353CC}">
              <c16:uniqueId val="{00000001-4E71-4B25-AF70-15EB743289B9}"/>
            </c:ext>
          </c:extLst>
        </c:ser>
        <c:dLbls>
          <c:showLegendKey val="0"/>
          <c:showVal val="1"/>
          <c:showCatName val="0"/>
          <c:showSerName val="0"/>
          <c:showPercent val="0"/>
          <c:showBubbleSize val="0"/>
        </c:dLbls>
        <c:gapWidth val="150"/>
        <c:axId val="-1103109840"/>
        <c:axId val="-1103100880"/>
      </c:barChart>
      <c:lineChart>
        <c:grouping val="standard"/>
        <c:varyColors val="0"/>
        <c:ser>
          <c:idx val="2"/>
          <c:order val="2"/>
          <c:tx>
            <c:strRef>
              <c:f>'PROYECTO FORTALECIMIENTO'!$F$4</c:f>
              <c:strCache>
                <c:ptCount val="1"/>
                <c:pt idx="0">
                  <c:v>CUMPLIMIENTO</c:v>
                </c:pt>
              </c:strCache>
            </c:strRef>
          </c:tx>
          <c:spPr>
            <a:ln w="25400" cap="rnd">
              <a:noFill/>
              <a:round/>
            </a:ln>
            <a:effectLst/>
          </c:spPr>
          <c:marker>
            <c:symbol val="none"/>
          </c:marker>
          <c:dLbls>
            <c:delete val="1"/>
          </c:dLbls>
          <c:cat>
            <c:strRef>
              <c:f>'PROYECTO FORTALECIMIENTO'!$C$15:$C$19</c:f>
              <c:strCache>
                <c:ptCount val="5"/>
                <c:pt idx="0">
                  <c:v>2024</c:v>
                </c:pt>
                <c:pt idx="1">
                  <c:v>2025</c:v>
                </c:pt>
                <c:pt idx="2">
                  <c:v>2026</c:v>
                </c:pt>
                <c:pt idx="3">
                  <c:v>2027</c:v>
                </c:pt>
                <c:pt idx="4">
                  <c:v>2024 - 2027</c:v>
                </c:pt>
              </c:strCache>
            </c:strRef>
          </c:cat>
          <c:val>
            <c:numRef>
              <c:f>'PROYECTO FORTALECIMIENTO'!$F$15:$F$19</c:f>
              <c:numCache>
                <c:formatCode>0.0%</c:formatCode>
                <c:ptCount val="5"/>
                <c:pt idx="0">
                  <c:v>1</c:v>
                </c:pt>
                <c:pt idx="1">
                  <c:v>0</c:v>
                </c:pt>
                <c:pt idx="2">
                  <c:v>0</c:v>
                </c:pt>
                <c:pt idx="3">
                  <c:v>0</c:v>
                </c:pt>
                <c:pt idx="4" formatCode="0%">
                  <c:v>1</c:v>
                </c:pt>
              </c:numCache>
            </c:numRef>
          </c:val>
          <c:smooth val="0"/>
          <c:extLst>
            <c:ext xmlns:c16="http://schemas.microsoft.com/office/drawing/2014/chart" uri="{C3380CC4-5D6E-409C-BE32-E72D297353CC}">
              <c16:uniqueId val="{00000002-4E71-4B25-AF70-15EB743289B9}"/>
            </c:ext>
          </c:extLst>
        </c:ser>
        <c:dLbls>
          <c:showLegendKey val="0"/>
          <c:showVal val="1"/>
          <c:showCatName val="0"/>
          <c:showSerName val="0"/>
          <c:showPercent val="0"/>
          <c:showBubbleSize val="0"/>
        </c:dLbls>
        <c:marker val="1"/>
        <c:smooth val="0"/>
        <c:axId val="-1103102000"/>
        <c:axId val="-1103107600"/>
      </c:lineChart>
      <c:catAx>
        <c:axId val="-110310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103100880"/>
        <c:crosses val="autoZero"/>
        <c:auto val="1"/>
        <c:lblAlgn val="ctr"/>
        <c:lblOffset val="100"/>
        <c:noMultiLvlLbl val="0"/>
      </c:catAx>
      <c:valAx>
        <c:axId val="-110310088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03109840"/>
        <c:crosses val="autoZero"/>
        <c:crossBetween val="between"/>
        <c:majorUnit val="0.2"/>
      </c:valAx>
      <c:valAx>
        <c:axId val="-1103107600"/>
        <c:scaling>
          <c:orientation val="minMax"/>
        </c:scaling>
        <c:delete val="1"/>
        <c:axPos val="r"/>
        <c:numFmt formatCode="0.0%" sourceLinked="1"/>
        <c:majorTickMark val="out"/>
        <c:minorTickMark val="none"/>
        <c:tickLblPos val="nextTo"/>
        <c:crossAx val="-1103102000"/>
        <c:crosses val="max"/>
        <c:crossBetween val="between"/>
      </c:valAx>
      <c:catAx>
        <c:axId val="-1103102000"/>
        <c:scaling>
          <c:orientation val="minMax"/>
        </c:scaling>
        <c:delete val="1"/>
        <c:axPos val="b"/>
        <c:numFmt formatCode="General" sourceLinked="1"/>
        <c:majorTickMark val="out"/>
        <c:minorTickMark val="none"/>
        <c:tickLblPos val="nextTo"/>
        <c:crossAx val="-110310760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(2024 - 2027)</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INDICE DE CAPACIDAD EN LA PRESTACIÓN DE SERVICIOS DE TECNOLOGÍA</a:t>
            </a:r>
            <a:endParaRPr lang="es-CO" sz="14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FORTALECIMIENTO'!$G$4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3.1432439901993053E-17"/>
                  <c:y val="-6.2955277777777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B9-47C7-884B-109C461BC518}"/>
                </c:ext>
              </c:extLst>
            </c:dLbl>
            <c:dLbl>
              <c:idx val="1"/>
              <c:layout>
                <c:manualLayout>
                  <c:x val="-6.2864879803986107E-17"/>
                  <c:y val="-8.722611111111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B9-47C7-884B-109C461BC518}"/>
                </c:ext>
              </c:extLst>
            </c:dLbl>
            <c:dLbl>
              <c:idx val="2"/>
              <c:layout>
                <c:manualLayout>
                  <c:x val="0"/>
                  <c:y val="-7.682416666666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B9-47C7-884B-109C461BC518}"/>
                </c:ext>
              </c:extLst>
            </c:dLbl>
            <c:dLbl>
              <c:idx val="3"/>
              <c:layout>
                <c:manualLayout>
                  <c:x val="0"/>
                  <c:y val="-6.611972222222221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63B9-47C7-884B-109C461BC51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'PROYECTO FORTALECIMIENTO'!$C$15:$C$18</c:f>
              <c:numCache>
                <c:formatCode>General</c:formatCode>
                <c:ptCount val="4"/>
                <c:pt idx="0">
                  <c:v>2024</c:v>
                </c:pt>
                <c:pt idx="1">
                  <c:v>2025</c:v>
                </c:pt>
                <c:pt idx="2">
                  <c:v>2026</c:v>
                </c:pt>
                <c:pt idx="3">
                  <c:v>2027</c:v>
                </c:pt>
              </c:numCache>
            </c:numRef>
          </c:cat>
          <c:val>
            <c:numRef>
              <c:f>'PROYECTO FORTALECIMIENTO'!$G$15:$G$18</c:f>
              <c:numCache>
                <c:formatCode>0.0%</c:formatCode>
                <c:ptCount val="4"/>
                <c:pt idx="0">
                  <c:v>1</c:v>
                </c:pt>
                <c:pt idx="1">
                  <c:v>0</c:v>
                </c:pt>
                <c:pt idx="2">
                  <c:v>0</c:v>
                </c:pt>
                <c:pt idx="3">
                  <c:v>0</c:v>
                </c:pt>
              </c:numCache>
            </c:numRef>
          </c:val>
          <c:extLst>
            <c:ext xmlns:c16="http://schemas.microsoft.com/office/drawing/2014/chart" uri="{C3380CC4-5D6E-409C-BE32-E72D297353CC}">
              <c16:uniqueId val="{00000004-63B9-47C7-884B-109C461BC518}"/>
            </c:ext>
          </c:extLst>
        </c:ser>
        <c:dLbls>
          <c:showLegendKey val="0"/>
          <c:showVal val="1"/>
          <c:showCatName val="0"/>
          <c:showSerName val="0"/>
          <c:showPercent val="0"/>
          <c:showBubbleSize val="0"/>
        </c:dLbls>
        <c:gapWidth val="100"/>
        <c:shape val="box"/>
        <c:axId val="-1103101440"/>
        <c:axId val="-1103113760"/>
        <c:axId val="-1236393296"/>
      </c:bar3DChart>
      <c:catAx>
        <c:axId val="-11031014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103113760"/>
        <c:crosses val="autoZero"/>
        <c:auto val="1"/>
        <c:lblAlgn val="ctr"/>
        <c:lblOffset val="100"/>
        <c:noMultiLvlLbl val="0"/>
      </c:catAx>
      <c:valAx>
        <c:axId val="-11031137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103101440"/>
        <c:crosses val="autoZero"/>
        <c:crossBetween val="between"/>
      </c:valAx>
      <c:serAx>
        <c:axId val="-1236393296"/>
        <c:scaling>
          <c:orientation val="minMax"/>
        </c:scaling>
        <c:delete val="1"/>
        <c:axPos val="b"/>
        <c:majorTickMark val="out"/>
        <c:minorTickMark val="none"/>
        <c:tickLblPos val="nextTo"/>
        <c:crossAx val="-110311376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SISTEMA DE GESTIÓN DOCUMENTAL IMPLEMENTADO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'PROYECTO FORTALECIMIENTO'!$D$4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'PROYECTO FORTALECIMIENTO'!$C$20:$C$24</c:f>
              <c:strCache>
                <c:ptCount val="5"/>
                <c:pt idx="0">
                  <c:v>2024</c:v>
                </c:pt>
                <c:pt idx="1">
                  <c:v>2025</c:v>
                </c:pt>
                <c:pt idx="2">
                  <c:v>2026</c:v>
                </c:pt>
                <c:pt idx="3">
                  <c:v>2027</c:v>
                </c:pt>
                <c:pt idx="4">
                  <c:v>2024-2027</c:v>
                </c:pt>
              </c:strCache>
            </c:strRef>
          </c:cat>
          <c:val>
            <c:numRef>
              <c:f>'PROYECTO FORTALECIMIENTO'!$D$20:$D$24</c:f>
              <c:numCache>
                <c:formatCode>General</c:formatCode>
                <c:ptCount val="5"/>
                <c:pt idx="0">
                  <c:v>25</c:v>
                </c:pt>
                <c:pt idx="1">
                  <c:v>25</c:v>
                </c:pt>
                <c:pt idx="2">
                  <c:v>25</c:v>
                </c:pt>
                <c:pt idx="3">
                  <c:v>25</c:v>
                </c:pt>
                <c:pt idx="4">
                  <c:v>100</c:v>
                </c:pt>
              </c:numCache>
            </c:numRef>
          </c:val>
          <c:extLst>
            <c:ext xmlns:c16="http://schemas.microsoft.com/office/drawing/2014/chart" uri="{C3380CC4-5D6E-409C-BE32-E72D297353CC}">
              <c16:uniqueId val="{00000000-7D91-4244-B2CB-7BEFD301127B}"/>
            </c:ext>
          </c:extLst>
        </c:ser>
        <c:ser>
          <c:idx val="1"/>
          <c:order val="1"/>
          <c:tx>
            <c:strRef>
              <c:f>'PROYECTO FORTALECIMIENTO'!$E$4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'PROYECTO FORTALECIMIENTO'!$C$20:$C$24</c:f>
              <c:strCache>
                <c:ptCount val="5"/>
                <c:pt idx="0">
                  <c:v>2024</c:v>
                </c:pt>
                <c:pt idx="1">
                  <c:v>2025</c:v>
                </c:pt>
                <c:pt idx="2">
                  <c:v>2026</c:v>
                </c:pt>
                <c:pt idx="3">
                  <c:v>2027</c:v>
                </c:pt>
                <c:pt idx="4">
                  <c:v>2024-2027</c:v>
                </c:pt>
              </c:strCache>
            </c:strRef>
          </c:cat>
          <c:val>
            <c:numRef>
              <c:f>'PROYECTO FORTALECIMIENTO'!$E$20:$E$24</c:f>
              <c:numCache>
                <c:formatCode>General</c:formatCode>
                <c:ptCount val="5"/>
                <c:pt idx="0">
                  <c:v>25</c:v>
                </c:pt>
                <c:pt idx="4">
                  <c:v>25</c:v>
                </c:pt>
              </c:numCache>
            </c:numRef>
          </c:val>
          <c:extLst>
            <c:ext xmlns:c16="http://schemas.microsoft.com/office/drawing/2014/chart" uri="{C3380CC4-5D6E-409C-BE32-E72D297353CC}">
              <c16:uniqueId val="{00000001-7D91-4244-B2CB-7BEFD301127B}"/>
            </c:ext>
          </c:extLst>
        </c:ser>
        <c:dLbls>
          <c:showLegendKey val="0"/>
          <c:showVal val="1"/>
          <c:showCatName val="0"/>
          <c:showSerName val="0"/>
          <c:showPercent val="0"/>
          <c:showBubbleSize val="0"/>
        </c:dLbls>
        <c:gapWidth val="150"/>
        <c:axId val="-1708764464"/>
        <c:axId val="-1708758864"/>
      </c:barChart>
      <c:lineChart>
        <c:grouping val="standard"/>
        <c:varyColors val="0"/>
        <c:ser>
          <c:idx val="2"/>
          <c:order val="2"/>
          <c:tx>
            <c:strRef>
              <c:f>'PROYECTO FORTALECIMIENTO'!$F$4</c:f>
              <c:strCache>
                <c:ptCount val="1"/>
                <c:pt idx="0">
                  <c:v>CUMPLIMIENTO</c:v>
                </c:pt>
              </c:strCache>
            </c:strRef>
          </c:tx>
          <c:spPr>
            <a:ln w="25400" cap="rnd">
              <a:noFill/>
              <a:round/>
            </a:ln>
            <a:effectLst/>
          </c:spPr>
          <c:marker>
            <c:symbol val="none"/>
          </c:marker>
          <c:dLbls>
            <c:dLbl>
              <c:idx val="0"/>
              <c:layout>
                <c:manualLayout>
                  <c:x val="-1.2366575913526892E-2"/>
                  <c:y val="-0.194703420861354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91-4244-B2CB-7BEFD301127B}"/>
                </c:ext>
              </c:extLst>
            </c:dLbl>
            <c:dLbl>
              <c:idx val="1"/>
              <c:delete val="1"/>
              <c:extLst>
                <c:ext xmlns:c15="http://schemas.microsoft.com/office/drawing/2012/chart" uri="{CE6537A1-D6FC-4f65-9D91-7224C49458BB}"/>
                <c:ext xmlns:c16="http://schemas.microsoft.com/office/drawing/2014/chart" uri="{C3380CC4-5D6E-409C-BE32-E72D297353CC}">
                  <c16:uniqueId val="{00000003-7D91-4244-B2CB-7BEFD301127B}"/>
                </c:ext>
              </c:extLst>
            </c:dLbl>
            <c:dLbl>
              <c:idx val="2"/>
              <c:delete val="1"/>
              <c:extLst>
                <c:ext xmlns:c15="http://schemas.microsoft.com/office/drawing/2012/chart" uri="{CE6537A1-D6FC-4f65-9D91-7224C49458BB}"/>
                <c:ext xmlns:c16="http://schemas.microsoft.com/office/drawing/2014/chart" uri="{C3380CC4-5D6E-409C-BE32-E72D297353CC}">
                  <c16:uniqueId val="{00000004-7D91-4244-B2CB-7BEFD301127B}"/>
                </c:ext>
              </c:extLst>
            </c:dLbl>
            <c:dLbl>
              <c:idx val="3"/>
              <c:delete val="1"/>
              <c:extLst>
                <c:ext xmlns:c15="http://schemas.microsoft.com/office/drawing/2012/chart" uri="{CE6537A1-D6FC-4f65-9D91-7224C49458BB}"/>
                <c:ext xmlns:c16="http://schemas.microsoft.com/office/drawing/2014/chart" uri="{C3380CC4-5D6E-409C-BE32-E72D297353CC}">
                  <c16:uniqueId val="{00000005-7D91-4244-B2CB-7BEFD301127B}"/>
                </c:ext>
              </c:extLst>
            </c:dLbl>
            <c:dLbl>
              <c:idx val="4"/>
              <c:layout>
                <c:manualLayout>
                  <c:x val="-1.7666537019324132E-3"/>
                  <c:y val="-0.19818026766245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91-4244-B2CB-7BEFD30112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'PROYECTO FORTALECIMIENTO'!$C$20:$C$24</c:f>
              <c:strCache>
                <c:ptCount val="5"/>
                <c:pt idx="0">
                  <c:v>2024</c:v>
                </c:pt>
                <c:pt idx="1">
                  <c:v>2025</c:v>
                </c:pt>
                <c:pt idx="2">
                  <c:v>2026</c:v>
                </c:pt>
                <c:pt idx="3">
                  <c:v>2027</c:v>
                </c:pt>
                <c:pt idx="4">
                  <c:v>2024-2027</c:v>
                </c:pt>
              </c:strCache>
            </c:strRef>
          </c:cat>
          <c:val>
            <c:numRef>
              <c:f>'PROYECTO FORTALECIMIENTO'!$F$20:$F$24</c:f>
              <c:numCache>
                <c:formatCode>0%</c:formatCode>
                <c:ptCount val="5"/>
                <c:pt idx="0">
                  <c:v>1</c:v>
                </c:pt>
                <c:pt idx="1">
                  <c:v>0</c:v>
                </c:pt>
                <c:pt idx="2">
                  <c:v>0</c:v>
                </c:pt>
                <c:pt idx="3">
                  <c:v>0</c:v>
                </c:pt>
                <c:pt idx="4">
                  <c:v>0.25</c:v>
                </c:pt>
              </c:numCache>
            </c:numRef>
          </c:val>
          <c:smooth val="0"/>
          <c:extLst>
            <c:ext xmlns:c16="http://schemas.microsoft.com/office/drawing/2014/chart" uri="{C3380CC4-5D6E-409C-BE32-E72D297353CC}">
              <c16:uniqueId val="{00000007-7D91-4244-B2CB-7BEFD301127B}"/>
            </c:ext>
          </c:extLst>
        </c:ser>
        <c:dLbls>
          <c:showLegendKey val="0"/>
          <c:showVal val="1"/>
          <c:showCatName val="0"/>
          <c:showSerName val="0"/>
          <c:showPercent val="0"/>
          <c:showBubbleSize val="0"/>
        </c:dLbls>
        <c:marker val="1"/>
        <c:smooth val="0"/>
        <c:axId val="-1708753264"/>
        <c:axId val="-1708751584"/>
      </c:lineChart>
      <c:catAx>
        <c:axId val="-170876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708758864"/>
        <c:crosses val="autoZero"/>
        <c:auto val="1"/>
        <c:lblAlgn val="ctr"/>
        <c:lblOffset val="100"/>
        <c:noMultiLvlLbl val="0"/>
      </c:catAx>
      <c:valAx>
        <c:axId val="-1708758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8764464"/>
        <c:crosses val="autoZero"/>
        <c:crossBetween val="between"/>
        <c:majorUnit val="25"/>
      </c:valAx>
      <c:valAx>
        <c:axId val="-1708751584"/>
        <c:scaling>
          <c:orientation val="minMax"/>
        </c:scaling>
        <c:delete val="1"/>
        <c:axPos val="r"/>
        <c:numFmt formatCode="0%" sourceLinked="1"/>
        <c:majorTickMark val="out"/>
        <c:minorTickMark val="none"/>
        <c:tickLblPos val="nextTo"/>
        <c:crossAx val="-1708753264"/>
        <c:crosses val="max"/>
        <c:crossBetween val="between"/>
      </c:valAx>
      <c:catAx>
        <c:axId val="-1708753264"/>
        <c:scaling>
          <c:orientation val="minMax"/>
        </c:scaling>
        <c:delete val="1"/>
        <c:axPos val="b"/>
        <c:numFmt formatCode="General" sourceLinked="1"/>
        <c:majorTickMark val="out"/>
        <c:minorTickMark val="none"/>
        <c:tickLblPos val="nextTo"/>
        <c:crossAx val="-170875158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ysClr val="windowText" lastClr="000000"/>
                </a:solidFill>
                <a:latin typeface="Arial" panose="020B0604020202020204" pitchFamily="34" charset="0"/>
                <a:cs typeface="Arial" panose="020B0604020202020204" pitchFamily="34" charset="0"/>
              </a:rPr>
              <a:t>AVANCE</a:t>
            </a:r>
            <a:r>
              <a:rPr lang="es-CO" sz="1400" b="1" baseline="0">
                <a:solidFill>
                  <a:sysClr val="windowText" lastClr="000000"/>
                </a:solidFill>
                <a:latin typeface="Arial" panose="020B0604020202020204" pitchFamily="34" charset="0"/>
                <a:cs typeface="Arial" panose="020B0604020202020204" pitchFamily="34" charset="0"/>
              </a:rPr>
              <a:t> PROYECTO (2024 - 2027)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ysClr val="windowText" lastClr="000000"/>
                </a:solidFill>
                <a:latin typeface="Arial" panose="020B0604020202020204" pitchFamily="34" charset="0"/>
                <a:cs typeface="Arial" panose="020B0604020202020204" pitchFamily="34" charset="0"/>
              </a:rPr>
              <a:t>% </a:t>
            </a:r>
            <a:r>
              <a:rPr lang="es-CO" sz="1400" b="1" i="0" baseline="0">
                <a:solidFill>
                  <a:sysClr val="windowText" lastClr="000000"/>
                </a:solidFill>
                <a:effectLst/>
                <a:latin typeface="Arial" panose="020B0604020202020204" pitchFamily="34" charset="0"/>
                <a:cs typeface="Arial" panose="020B0604020202020204" pitchFamily="34" charset="0"/>
              </a:rPr>
              <a:t>SISTEMA DE GESTIÓN DOCUMENTAL IMPLEMENTADO</a:t>
            </a:r>
            <a:endParaRPr lang="es-CO" sz="14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'PROYECTO FORTALECIMIENTO'!$G$4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5.1435495838179877E-3"/>
                  <c:y val="-4.9388888888888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F6-4929-8F2D-E8E26AE47DB2}"/>
                </c:ext>
              </c:extLst>
            </c:dLbl>
            <c:dLbl>
              <c:idx val="1"/>
              <c:layout>
                <c:manualLayout>
                  <c:x val="1.7145165279392664E-3"/>
                  <c:y val="-3.8805555555555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F6-4929-8F2D-E8E26AE47DB2}"/>
                </c:ext>
              </c:extLst>
            </c:dLbl>
            <c:dLbl>
              <c:idx val="2"/>
              <c:layout>
                <c:manualLayout>
                  <c:x val="0"/>
                  <c:y val="-5.291666666666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6-4929-8F2D-E8E26AE47DB2}"/>
                </c:ext>
              </c:extLst>
            </c:dLbl>
            <c:dLbl>
              <c:idx val="3"/>
              <c:layout>
                <c:manualLayout>
                  <c:x val="-1.2572975960797221E-16"/>
                  <c:y val="-5.997222222222222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63F6-4929-8F2D-E8E26AE47D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'PROYECTO FORTALECIMIENTO'!$C$20:$C$23</c:f>
              <c:numCache>
                <c:formatCode>General</c:formatCode>
                <c:ptCount val="4"/>
                <c:pt idx="0">
                  <c:v>2024</c:v>
                </c:pt>
                <c:pt idx="1">
                  <c:v>2025</c:v>
                </c:pt>
                <c:pt idx="2">
                  <c:v>2026</c:v>
                </c:pt>
                <c:pt idx="3">
                  <c:v>2027</c:v>
                </c:pt>
              </c:numCache>
            </c:numRef>
          </c:cat>
          <c:val>
            <c:numRef>
              <c:f>'PROYECTO FORTALECIMIENTO'!$G$20:$G$23</c:f>
              <c:numCache>
                <c:formatCode>0.0%</c:formatCode>
                <c:ptCount val="4"/>
                <c:pt idx="0">
                  <c:v>0.25</c:v>
                </c:pt>
                <c:pt idx="1">
                  <c:v>0.25</c:v>
                </c:pt>
                <c:pt idx="2">
                  <c:v>0.25</c:v>
                </c:pt>
                <c:pt idx="3">
                  <c:v>0.25</c:v>
                </c:pt>
              </c:numCache>
            </c:numRef>
          </c:val>
          <c:extLst>
            <c:ext xmlns:c16="http://schemas.microsoft.com/office/drawing/2014/chart" uri="{C3380CC4-5D6E-409C-BE32-E72D297353CC}">
              <c16:uniqueId val="{00000004-63F6-4929-8F2D-E8E26AE47DB2}"/>
            </c:ext>
          </c:extLst>
        </c:ser>
        <c:dLbls>
          <c:showLegendKey val="0"/>
          <c:showVal val="1"/>
          <c:showCatName val="0"/>
          <c:showSerName val="0"/>
          <c:showPercent val="0"/>
          <c:showBubbleSize val="0"/>
        </c:dLbls>
        <c:gapWidth val="100"/>
        <c:shape val="box"/>
        <c:axId val="-1708761104"/>
        <c:axId val="-1708752704"/>
        <c:axId val="-1236392656"/>
      </c:bar3DChart>
      <c:catAx>
        <c:axId val="-1708761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708752704"/>
        <c:crosses val="autoZero"/>
        <c:auto val="1"/>
        <c:lblAlgn val="ctr"/>
        <c:lblOffset val="100"/>
        <c:noMultiLvlLbl val="0"/>
      </c:catAx>
      <c:valAx>
        <c:axId val="-1708752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708761104"/>
        <c:crosses val="autoZero"/>
        <c:crossBetween val="between"/>
      </c:valAx>
      <c:serAx>
        <c:axId val="-1236392656"/>
        <c:scaling>
          <c:orientation val="minMax"/>
        </c:scaling>
        <c:delete val="1"/>
        <c:axPos val="b"/>
        <c:majorTickMark val="out"/>
        <c:minorTickMark val="none"/>
        <c:tickLblPos val="nextTo"/>
        <c:crossAx val="-170875270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AGENDA INTERINSTITUCIONAL EN ALIANZAS ESTRATÉGICAS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ESTRATÉGICOS'!$D$20:$D$24</c:f>
              <c:strCache>
                <c:ptCount val="5"/>
                <c:pt idx="0">
                  <c:v>2023</c:v>
                </c:pt>
                <c:pt idx="1">
                  <c:v>2024</c:v>
                </c:pt>
                <c:pt idx="2">
                  <c:v>2025</c:v>
                </c:pt>
                <c:pt idx="3">
                  <c:v>2026</c:v>
                </c:pt>
                <c:pt idx="4">
                  <c:v>2023 - 2026</c:v>
                </c:pt>
              </c:strCache>
            </c:strRef>
          </c:cat>
          <c:val>
            <c:numRef>
              <c:f>'INDICADORES ESTRATÉGICOS'!$E$20:$E$24</c:f>
              <c:numCache>
                <c:formatCode>General</c:formatCode>
                <c:ptCount val="5"/>
                <c:pt idx="0">
                  <c:v>2</c:v>
                </c:pt>
                <c:pt idx="1">
                  <c:v>2</c:v>
                </c:pt>
                <c:pt idx="2">
                  <c:v>2</c:v>
                </c:pt>
                <c:pt idx="3">
                  <c:v>2</c:v>
                </c:pt>
                <c:pt idx="4">
                  <c:v>8</c:v>
                </c:pt>
              </c:numCache>
            </c:numRef>
          </c:val>
          <c:extLst>
            <c:ext xmlns:c16="http://schemas.microsoft.com/office/drawing/2014/chart" uri="{C3380CC4-5D6E-409C-BE32-E72D297353CC}">
              <c16:uniqueId val="{00000000-0467-4E81-B9E1-D6CE70574465}"/>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ESTRATÉGICOS'!$D$20:$D$24</c:f>
              <c:strCache>
                <c:ptCount val="5"/>
                <c:pt idx="0">
                  <c:v>2023</c:v>
                </c:pt>
                <c:pt idx="1">
                  <c:v>2024</c:v>
                </c:pt>
                <c:pt idx="2">
                  <c:v>2025</c:v>
                </c:pt>
                <c:pt idx="3">
                  <c:v>2026</c:v>
                </c:pt>
                <c:pt idx="4">
                  <c:v>2023 - 2026</c:v>
                </c:pt>
              </c:strCache>
            </c:strRef>
          </c:cat>
          <c:val>
            <c:numRef>
              <c:f>'INDICADORES ESTRATÉGICOS'!$F$20:$F$24</c:f>
              <c:numCache>
                <c:formatCode>General</c:formatCode>
                <c:ptCount val="5"/>
                <c:pt idx="0">
                  <c:v>2</c:v>
                </c:pt>
                <c:pt idx="1">
                  <c:v>6</c:v>
                </c:pt>
                <c:pt idx="4">
                  <c:v>8</c:v>
                </c:pt>
              </c:numCache>
            </c:numRef>
          </c:val>
          <c:extLst>
            <c:ext xmlns:c16="http://schemas.microsoft.com/office/drawing/2014/chart" uri="{C3380CC4-5D6E-409C-BE32-E72D297353CC}">
              <c16:uniqueId val="{00000001-0467-4E81-B9E1-D6CE70574465}"/>
            </c:ext>
          </c:extLst>
        </c:ser>
        <c:dLbls>
          <c:showLegendKey val="0"/>
          <c:showVal val="1"/>
          <c:showCatName val="0"/>
          <c:showSerName val="0"/>
          <c:showPercent val="0"/>
          <c:showBubbleSize val="0"/>
        </c:dLbls>
        <c:gapWidth val="150"/>
        <c:axId val="-1431397296"/>
        <c:axId val="-143139953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8.7590230006426816E-3"/>
                  <c:y val="-9.6368433105104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67-4E81-B9E1-D6CE70574465}"/>
                </c:ext>
              </c:extLst>
            </c:dLbl>
            <c:dLbl>
              <c:idx val="1"/>
              <c:layout>
                <c:manualLayout>
                  <c:x val="-1.051082760077118E-2"/>
                  <c:y val="-0.227154163747745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67-4E81-B9E1-D6CE70574465}"/>
                </c:ext>
              </c:extLst>
            </c:dLbl>
            <c:dLbl>
              <c:idx val="2"/>
              <c:delete val="1"/>
              <c:extLst>
                <c:ext xmlns:c15="http://schemas.microsoft.com/office/drawing/2012/chart" uri="{CE6537A1-D6FC-4f65-9D91-7224C49458BB}"/>
                <c:ext xmlns:c16="http://schemas.microsoft.com/office/drawing/2014/chart" uri="{C3380CC4-5D6E-409C-BE32-E72D297353CC}">
                  <c16:uniqueId val="{00000004-0467-4E81-B9E1-D6CE70574465}"/>
                </c:ext>
              </c:extLst>
            </c:dLbl>
            <c:dLbl>
              <c:idx val="3"/>
              <c:delete val="1"/>
              <c:extLst>
                <c:ext xmlns:c15="http://schemas.microsoft.com/office/drawing/2012/chart" uri="{CE6537A1-D6FC-4f65-9D91-7224C49458BB}"/>
                <c:ext xmlns:c16="http://schemas.microsoft.com/office/drawing/2014/chart" uri="{C3380CC4-5D6E-409C-BE32-E72D297353CC}">
                  <c16:uniqueId val="{00000005-0467-4E81-B9E1-D6CE70574465}"/>
                </c:ext>
              </c:extLst>
            </c:dLbl>
            <c:dLbl>
              <c:idx val="4"/>
              <c:layout>
                <c:manualLayout>
                  <c:x val="-1.051082760077118E-2"/>
                  <c:y val="-0.488725625033028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67-4E81-B9E1-D6CE705744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ESTRATÉGICOS'!$D$20:$D$24</c:f>
              <c:strCache>
                <c:ptCount val="5"/>
                <c:pt idx="0">
                  <c:v>2023</c:v>
                </c:pt>
                <c:pt idx="1">
                  <c:v>2024</c:v>
                </c:pt>
                <c:pt idx="2">
                  <c:v>2025</c:v>
                </c:pt>
                <c:pt idx="3">
                  <c:v>2026</c:v>
                </c:pt>
                <c:pt idx="4">
                  <c:v>2023 - 2026</c:v>
                </c:pt>
              </c:strCache>
            </c:strRef>
          </c:cat>
          <c:val>
            <c:numRef>
              <c:f>'INDICADORES ESTRATÉGICOS'!$G$20:$G$24</c:f>
              <c:numCache>
                <c:formatCode>0%</c:formatCode>
                <c:ptCount val="5"/>
                <c:pt idx="0">
                  <c:v>1</c:v>
                </c:pt>
                <c:pt idx="1">
                  <c:v>3</c:v>
                </c:pt>
                <c:pt idx="2">
                  <c:v>0</c:v>
                </c:pt>
                <c:pt idx="3">
                  <c:v>0</c:v>
                </c:pt>
                <c:pt idx="4">
                  <c:v>1</c:v>
                </c:pt>
              </c:numCache>
            </c:numRef>
          </c:val>
          <c:smooth val="0"/>
          <c:extLst>
            <c:ext xmlns:c16="http://schemas.microsoft.com/office/drawing/2014/chart" uri="{C3380CC4-5D6E-409C-BE32-E72D297353CC}">
              <c16:uniqueId val="{00000007-0467-4E81-B9E1-D6CE70574465}"/>
            </c:ext>
          </c:extLst>
        </c:ser>
        <c:dLbls>
          <c:showLegendKey val="0"/>
          <c:showVal val="1"/>
          <c:showCatName val="0"/>
          <c:showSerName val="0"/>
          <c:showPercent val="0"/>
          <c:showBubbleSize val="0"/>
        </c:dLbls>
        <c:marker val="1"/>
        <c:smooth val="0"/>
        <c:axId val="-1431397856"/>
        <c:axId val="-1431398976"/>
      </c:lineChart>
      <c:catAx>
        <c:axId val="-143139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31399536"/>
        <c:crosses val="autoZero"/>
        <c:auto val="1"/>
        <c:lblAlgn val="ctr"/>
        <c:lblOffset val="100"/>
        <c:noMultiLvlLbl val="0"/>
      </c:catAx>
      <c:valAx>
        <c:axId val="-1431399536"/>
        <c:scaling>
          <c:orientation val="minMax"/>
          <c:max val="1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1397296"/>
        <c:crosses val="autoZero"/>
        <c:crossBetween val="between"/>
        <c:majorUnit val="1"/>
      </c:valAx>
      <c:valAx>
        <c:axId val="-1431398976"/>
        <c:scaling>
          <c:orientation val="minMax"/>
        </c:scaling>
        <c:delete val="1"/>
        <c:axPos val="r"/>
        <c:numFmt formatCode="0%" sourceLinked="1"/>
        <c:majorTickMark val="out"/>
        <c:minorTickMark val="none"/>
        <c:tickLblPos val="nextTo"/>
        <c:crossAx val="-1431397856"/>
        <c:crosses val="max"/>
        <c:crossBetween val="between"/>
      </c:valAx>
      <c:catAx>
        <c:axId val="-1431397856"/>
        <c:scaling>
          <c:orientation val="minMax"/>
        </c:scaling>
        <c:delete val="1"/>
        <c:axPos val="b"/>
        <c:numFmt formatCode="General" sourceLinked="1"/>
        <c:majorTickMark val="out"/>
        <c:minorTickMark val="none"/>
        <c:tickLblPos val="nextTo"/>
        <c:crossAx val="-143139897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r>
              <a:rPr lang="es-CO" sz="1400" b="1">
                <a:solidFill>
                  <a:schemeClr val="tx1"/>
                </a:solidFill>
                <a:latin typeface="Arial" panose="020B0604020202020204" pitchFamily="34" charset="0"/>
                <a:cs typeface="Arial" panose="020B0604020202020204" pitchFamily="34" charset="0"/>
              </a:rPr>
              <a:t>AVANCE</a:t>
            </a:r>
            <a:r>
              <a:rPr lang="es-CO" sz="1400" b="1" baseline="0">
                <a:solidFill>
                  <a:schemeClr val="tx1"/>
                </a:solidFill>
                <a:latin typeface="Arial" panose="020B0604020202020204" pitchFamily="34" charset="0"/>
                <a:cs typeface="Arial" panose="020B0604020202020204" pitchFamily="34" charset="0"/>
              </a:rPr>
              <a:t> CUATRENIO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s-CO" sz="1400" b="1" baseline="0">
                <a:solidFill>
                  <a:schemeClr val="tx1"/>
                </a:solidFill>
                <a:latin typeface="Arial" panose="020B0604020202020204" pitchFamily="34" charset="0"/>
                <a:cs typeface="Arial" panose="020B0604020202020204" pitchFamily="34" charset="0"/>
              </a:rPr>
              <a:t>% </a:t>
            </a:r>
            <a:r>
              <a:rPr lang="es-CO" sz="1400" b="1" i="0" baseline="0">
                <a:solidFill>
                  <a:schemeClr val="tx1"/>
                </a:solidFill>
                <a:effectLst/>
                <a:latin typeface="Arial" panose="020B0604020202020204" pitchFamily="34" charset="0"/>
                <a:cs typeface="Arial" panose="020B0604020202020204" pitchFamily="34" charset="0"/>
              </a:rPr>
              <a:t>AGENDA INTERINSTITUCIONAL EN ALIANZAS ESTRATÉGICAS</a:t>
            </a:r>
            <a:endParaRPr lang="es-CO" sz="1400" b="1">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'INDICADORES ESTRATÉGICOS'!$H$4</c:f>
              <c:strCache>
                <c:ptCount val="1"/>
                <c:pt idx="0">
                  <c:v>AVANCE ACUMULADO / META</c:v>
                </c:pt>
              </c:strCache>
            </c:strRef>
          </c:tx>
          <c:spPr>
            <a:solidFill>
              <a:srgbClr val="00B050"/>
            </a:solidFill>
            <a:ln>
              <a:noFill/>
            </a:ln>
            <a:effectLst>
              <a:outerShdw blurRad="57150" dist="19050" dir="5400000" algn="ctr" rotWithShape="0">
                <a:srgbClr val="000000">
                  <a:alpha val="63000"/>
                </a:srgbClr>
              </a:outerShdw>
            </a:effectLst>
            <a:scene3d>
              <a:camera prst="orthographicFront"/>
              <a:lightRig rig="threePt" dir="t"/>
            </a:scene3d>
            <a:sp3d>
              <a:bevelT w="63500" h="63500"/>
            </a:sp3d>
          </c:spPr>
          <c:invertIfNegative val="0"/>
          <c:dLbls>
            <c:dLbl>
              <c:idx val="0"/>
              <c:layout>
                <c:manualLayout>
                  <c:x val="0"/>
                  <c:y val="-3.1205243136075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F-4449-87E3-36CA4FB58D3A}"/>
                </c:ext>
              </c:extLst>
            </c:dLbl>
            <c:dLbl>
              <c:idx val="1"/>
              <c:layout>
                <c:manualLayout>
                  <c:x val="-6.3397844308762319E-17"/>
                  <c:y val="-5.5475987797466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2F-4449-87E3-36CA4FB58D3A}"/>
                </c:ext>
              </c:extLst>
            </c:dLbl>
            <c:dLbl>
              <c:idx val="2"/>
              <c:layout>
                <c:manualLayout>
                  <c:x val="0"/>
                  <c:y val="-4.5074240085441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2F-4449-87E3-36CA4FB58D3A}"/>
                </c:ext>
              </c:extLst>
            </c:dLbl>
            <c:dLbl>
              <c:idx val="3"/>
              <c:layout>
                <c:manualLayout>
                  <c:x val="-1.2679568861752464E-16"/>
                  <c:y val="-5.2008738560125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2F-4449-87E3-36CA4FB58D3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ESTRATÉGICOS'!$D$20:$D$23</c:f>
              <c:numCache>
                <c:formatCode>General</c:formatCode>
                <c:ptCount val="4"/>
                <c:pt idx="0">
                  <c:v>2023</c:v>
                </c:pt>
                <c:pt idx="1">
                  <c:v>2024</c:v>
                </c:pt>
                <c:pt idx="2">
                  <c:v>2025</c:v>
                </c:pt>
                <c:pt idx="3">
                  <c:v>2026</c:v>
                </c:pt>
              </c:numCache>
            </c:numRef>
          </c:cat>
          <c:val>
            <c:numRef>
              <c:f>'INDICADORES ESTRATÉGICOS'!$H$20:$H$23</c:f>
              <c:numCache>
                <c:formatCode>0.0%</c:formatCode>
                <c:ptCount val="4"/>
                <c:pt idx="0">
                  <c:v>0.25</c:v>
                </c:pt>
                <c:pt idx="1">
                  <c:v>1</c:v>
                </c:pt>
                <c:pt idx="2">
                  <c:v>1</c:v>
                </c:pt>
                <c:pt idx="3">
                  <c:v>1</c:v>
                </c:pt>
              </c:numCache>
            </c:numRef>
          </c:val>
          <c:extLst>
            <c:ext xmlns:c16="http://schemas.microsoft.com/office/drawing/2014/chart" uri="{C3380CC4-5D6E-409C-BE32-E72D297353CC}">
              <c16:uniqueId val="{00000004-882F-4449-87E3-36CA4FB58D3A}"/>
            </c:ext>
          </c:extLst>
        </c:ser>
        <c:dLbls>
          <c:showLegendKey val="0"/>
          <c:showVal val="1"/>
          <c:showCatName val="0"/>
          <c:showSerName val="0"/>
          <c:showPercent val="0"/>
          <c:showBubbleSize val="0"/>
        </c:dLbls>
        <c:gapWidth val="100"/>
        <c:shape val="box"/>
        <c:axId val="-1431412416"/>
        <c:axId val="-1431403456"/>
        <c:axId val="-1083557424"/>
      </c:bar3DChart>
      <c:catAx>
        <c:axId val="-14314124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1431403456"/>
        <c:crosses val="autoZero"/>
        <c:auto val="1"/>
        <c:lblAlgn val="ctr"/>
        <c:lblOffset val="100"/>
        <c:noMultiLvlLbl val="0"/>
      </c:catAx>
      <c:valAx>
        <c:axId val="-1431403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431412416"/>
        <c:crosses val="autoZero"/>
        <c:crossBetween val="between"/>
      </c:valAx>
      <c:serAx>
        <c:axId val="-1083557424"/>
        <c:scaling>
          <c:orientation val="minMax"/>
        </c:scaling>
        <c:delete val="1"/>
        <c:axPos val="b"/>
        <c:majorTickMark val="out"/>
        <c:minorTickMark val="none"/>
        <c:tickLblPos val="nextTo"/>
        <c:crossAx val="-143140345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DOCUMENTOS DE EVALUACIÓN ELABORADOS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'INDICADORES ESTRATÉGICOS'!$E$4</c:f>
              <c:strCache>
                <c:ptCount val="1"/>
                <c:pt idx="0">
                  <c:v>META</c:v>
                </c:pt>
              </c:strCache>
            </c:strRef>
          </c:tx>
          <c:spPr>
            <a:solidFill>
              <a:srgbClr val="FFC000"/>
            </a:solidFill>
            <a:ln>
              <a:noFill/>
            </a:ln>
            <a:effectLst/>
            <a:scene3d>
              <a:camera prst="orthographicFront"/>
              <a:lightRig rig="threePt" dir="t"/>
            </a:scene3d>
            <a:sp3d>
              <a:bevelT w="63500" h="63500"/>
            </a:sp3d>
          </c:spPr>
          <c:invertIfNegative val="0"/>
          <c:dLbls>
            <c:delete val="1"/>
          </c:dLbls>
          <c:cat>
            <c:strRef>
              <c:f>'INDICADORES ESTRATÉGICOS'!$D$25:$D$29</c:f>
              <c:strCache>
                <c:ptCount val="5"/>
                <c:pt idx="0">
                  <c:v>2023</c:v>
                </c:pt>
                <c:pt idx="1">
                  <c:v>2024</c:v>
                </c:pt>
                <c:pt idx="2">
                  <c:v>2025</c:v>
                </c:pt>
                <c:pt idx="3">
                  <c:v>2026</c:v>
                </c:pt>
                <c:pt idx="4">
                  <c:v>2023 - 2026</c:v>
                </c:pt>
              </c:strCache>
            </c:strRef>
          </c:cat>
          <c:val>
            <c:numRef>
              <c:f>'INDICADORES ESTRATÉGICOS'!$E$25:$E$29</c:f>
              <c:numCache>
                <c:formatCode>General</c:formatCode>
                <c:ptCount val="5"/>
                <c:pt idx="0">
                  <c:v>7</c:v>
                </c:pt>
                <c:pt idx="1">
                  <c:v>11</c:v>
                </c:pt>
                <c:pt idx="2">
                  <c:v>3</c:v>
                </c:pt>
                <c:pt idx="3">
                  <c:v>3</c:v>
                </c:pt>
                <c:pt idx="4">
                  <c:v>24</c:v>
                </c:pt>
              </c:numCache>
            </c:numRef>
          </c:val>
          <c:extLst>
            <c:ext xmlns:c16="http://schemas.microsoft.com/office/drawing/2014/chart" uri="{C3380CC4-5D6E-409C-BE32-E72D297353CC}">
              <c16:uniqueId val="{00000000-6C3E-4274-8A69-8B493F869C62}"/>
            </c:ext>
          </c:extLst>
        </c:ser>
        <c:ser>
          <c:idx val="1"/>
          <c:order val="1"/>
          <c:tx>
            <c:strRef>
              <c:f>'INDICADORES ESTRATÉGICOS'!$F$4</c:f>
              <c:strCache>
                <c:ptCount val="1"/>
                <c:pt idx="0">
                  <c:v>EJECUTADO</c:v>
                </c:pt>
              </c:strCache>
            </c:strRef>
          </c:tx>
          <c:spPr>
            <a:solidFill>
              <a:srgbClr val="00B050"/>
            </a:solidFill>
            <a:ln>
              <a:noFill/>
            </a:ln>
            <a:effectLst/>
            <a:scene3d>
              <a:camera prst="orthographicFront"/>
              <a:lightRig rig="threePt" dir="t"/>
            </a:scene3d>
            <a:sp3d>
              <a:bevelT w="63500" h="63500"/>
            </a:sp3d>
          </c:spPr>
          <c:invertIfNegative val="0"/>
          <c:dLbls>
            <c:delete val="1"/>
          </c:dLbls>
          <c:cat>
            <c:strRef>
              <c:f>'INDICADORES ESTRATÉGICOS'!$D$25:$D$29</c:f>
              <c:strCache>
                <c:ptCount val="5"/>
                <c:pt idx="0">
                  <c:v>2023</c:v>
                </c:pt>
                <c:pt idx="1">
                  <c:v>2024</c:v>
                </c:pt>
                <c:pt idx="2">
                  <c:v>2025</c:v>
                </c:pt>
                <c:pt idx="3">
                  <c:v>2026</c:v>
                </c:pt>
                <c:pt idx="4">
                  <c:v>2023 - 2026</c:v>
                </c:pt>
              </c:strCache>
            </c:strRef>
          </c:cat>
          <c:val>
            <c:numRef>
              <c:f>'INDICADORES ESTRATÉGICOS'!$F$25:$F$29</c:f>
              <c:numCache>
                <c:formatCode>General</c:formatCode>
                <c:ptCount val="5"/>
                <c:pt idx="0">
                  <c:v>7</c:v>
                </c:pt>
                <c:pt idx="1">
                  <c:v>11</c:v>
                </c:pt>
                <c:pt idx="4">
                  <c:v>18</c:v>
                </c:pt>
              </c:numCache>
            </c:numRef>
          </c:val>
          <c:extLst>
            <c:ext xmlns:c16="http://schemas.microsoft.com/office/drawing/2014/chart" uri="{C3380CC4-5D6E-409C-BE32-E72D297353CC}">
              <c16:uniqueId val="{00000001-6C3E-4274-8A69-8B493F869C62}"/>
            </c:ext>
          </c:extLst>
        </c:ser>
        <c:dLbls>
          <c:showLegendKey val="0"/>
          <c:showVal val="1"/>
          <c:showCatName val="0"/>
          <c:showSerName val="0"/>
          <c:showPercent val="0"/>
          <c:showBubbleSize val="0"/>
        </c:dLbls>
        <c:gapWidth val="150"/>
        <c:axId val="-1431411856"/>
        <c:axId val="-1431410176"/>
      </c:barChart>
      <c:lineChart>
        <c:grouping val="standard"/>
        <c:varyColors val="0"/>
        <c:ser>
          <c:idx val="2"/>
          <c:order val="2"/>
          <c:tx>
            <c:strRef>
              <c:f>'INDICADORES ESTRATÉGICOS'!$G$4</c:f>
              <c:strCache>
                <c:ptCount val="1"/>
                <c:pt idx="0">
                  <c:v>CUMPLIMIENTO</c:v>
                </c:pt>
              </c:strCache>
            </c:strRef>
          </c:tx>
          <c:spPr>
            <a:ln w="25400" cap="rnd">
              <a:noFill/>
              <a:round/>
            </a:ln>
            <a:effectLst/>
          </c:spPr>
          <c:marker>
            <c:symbol val="none"/>
          </c:marker>
          <c:dLbls>
            <c:dLbl>
              <c:idx val="0"/>
              <c:layout>
                <c:manualLayout>
                  <c:x val="-1.7564199569690974E-2"/>
                  <c:y val="-0.192444346259457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3E-4274-8A69-8B493F869C62}"/>
                </c:ext>
              </c:extLst>
            </c:dLbl>
            <c:dLbl>
              <c:idx val="1"/>
              <c:layout>
                <c:manualLayout>
                  <c:x val="-1.2294939698783723E-2"/>
                  <c:y val="-0.307235710694923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3E-4274-8A69-8B493F869C62}"/>
                </c:ext>
              </c:extLst>
            </c:dLbl>
            <c:dLbl>
              <c:idx val="2"/>
              <c:delete val="1"/>
              <c:extLst>
                <c:ext xmlns:c15="http://schemas.microsoft.com/office/drawing/2012/chart" uri="{CE6537A1-D6FC-4f65-9D91-7224C49458BB}"/>
                <c:ext xmlns:c16="http://schemas.microsoft.com/office/drawing/2014/chart" uri="{C3380CC4-5D6E-409C-BE32-E72D297353CC}">
                  <c16:uniqueId val="{00000004-6C3E-4274-8A69-8B493F869C62}"/>
                </c:ext>
              </c:extLst>
            </c:dLbl>
            <c:dLbl>
              <c:idx val="3"/>
              <c:delete val="1"/>
              <c:extLst>
                <c:ext xmlns:c15="http://schemas.microsoft.com/office/drawing/2012/chart" uri="{CE6537A1-D6FC-4f65-9D91-7224C49458BB}"/>
                <c:ext xmlns:c16="http://schemas.microsoft.com/office/drawing/2014/chart" uri="{C3380CC4-5D6E-409C-BE32-E72D297353CC}">
                  <c16:uniqueId val="{00000005-6C3E-4274-8A69-8B493F869C62}"/>
                </c:ext>
              </c:extLst>
            </c:dLbl>
            <c:dLbl>
              <c:idx val="4"/>
              <c:layout>
                <c:manualLayout>
                  <c:x val="-8.7820997848455998E-3"/>
                  <c:y val="-0.492927623752295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3E-4274-8A69-8B493F869C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ESTRATÉGICOS'!$D$25:$D$29</c:f>
              <c:strCache>
                <c:ptCount val="5"/>
                <c:pt idx="0">
                  <c:v>2023</c:v>
                </c:pt>
                <c:pt idx="1">
                  <c:v>2024</c:v>
                </c:pt>
                <c:pt idx="2">
                  <c:v>2025</c:v>
                </c:pt>
                <c:pt idx="3">
                  <c:v>2026</c:v>
                </c:pt>
                <c:pt idx="4">
                  <c:v>2023 - 2026</c:v>
                </c:pt>
              </c:strCache>
            </c:strRef>
          </c:cat>
          <c:val>
            <c:numRef>
              <c:f>'INDICADORES ESTRATÉGICOS'!$G$25:$G$29</c:f>
              <c:numCache>
                <c:formatCode>0%</c:formatCode>
                <c:ptCount val="5"/>
                <c:pt idx="0">
                  <c:v>1</c:v>
                </c:pt>
                <c:pt idx="1">
                  <c:v>1</c:v>
                </c:pt>
                <c:pt idx="2">
                  <c:v>0</c:v>
                </c:pt>
                <c:pt idx="3">
                  <c:v>0</c:v>
                </c:pt>
                <c:pt idx="4">
                  <c:v>0.75</c:v>
                </c:pt>
              </c:numCache>
            </c:numRef>
          </c:val>
          <c:smooth val="0"/>
          <c:extLst>
            <c:ext xmlns:c16="http://schemas.microsoft.com/office/drawing/2014/chart" uri="{C3380CC4-5D6E-409C-BE32-E72D297353CC}">
              <c16:uniqueId val="{00000007-6C3E-4274-8A69-8B493F869C62}"/>
            </c:ext>
          </c:extLst>
        </c:ser>
        <c:dLbls>
          <c:showLegendKey val="0"/>
          <c:showVal val="1"/>
          <c:showCatName val="0"/>
          <c:showSerName val="0"/>
          <c:showPercent val="0"/>
          <c:showBubbleSize val="0"/>
        </c:dLbls>
        <c:marker val="1"/>
        <c:smooth val="0"/>
        <c:axId val="-1431408496"/>
        <c:axId val="-1431407376"/>
      </c:lineChart>
      <c:catAx>
        <c:axId val="-143141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431410176"/>
        <c:crosses val="autoZero"/>
        <c:auto val="1"/>
        <c:lblAlgn val="ctr"/>
        <c:lblOffset val="100"/>
        <c:noMultiLvlLbl val="0"/>
      </c:catAx>
      <c:valAx>
        <c:axId val="-1431410176"/>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1411856"/>
        <c:crosses val="autoZero"/>
        <c:crossBetween val="between"/>
        <c:majorUnit val="4"/>
      </c:valAx>
      <c:valAx>
        <c:axId val="-1431407376"/>
        <c:scaling>
          <c:orientation val="minMax"/>
        </c:scaling>
        <c:delete val="1"/>
        <c:axPos val="r"/>
        <c:numFmt formatCode="0%" sourceLinked="1"/>
        <c:majorTickMark val="out"/>
        <c:minorTickMark val="none"/>
        <c:tickLblPos val="nextTo"/>
        <c:crossAx val="-1431408496"/>
        <c:crosses val="max"/>
        <c:crossBetween val="between"/>
      </c:valAx>
      <c:catAx>
        <c:axId val="-1431408496"/>
        <c:scaling>
          <c:orientation val="minMax"/>
        </c:scaling>
        <c:delete val="1"/>
        <c:axPos val="b"/>
        <c:numFmt formatCode="General" sourceLinked="1"/>
        <c:majorTickMark val="out"/>
        <c:minorTickMark val="none"/>
        <c:tickLblPos val="nextTo"/>
        <c:crossAx val="-143140737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9.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0.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3" Type="http://schemas.openxmlformats.org/officeDocument/2006/relationships/chart" Target="../charts/chart33.xml"/><Relationship Id="rId7" Type="http://schemas.openxmlformats.org/officeDocument/2006/relationships/chart" Target="../charts/chart37.xml"/><Relationship Id="rId12" Type="http://schemas.openxmlformats.org/officeDocument/2006/relationships/chart" Target="../charts/chart42.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5" Type="http://schemas.openxmlformats.org/officeDocument/2006/relationships/chart" Target="../charts/chart3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2.xml"/><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60.xml"/><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_rels/drawing7.xml.rels><?xml version="1.0" encoding="UTF-8" standalone="yes"?>
<Relationships xmlns="http://schemas.openxmlformats.org/package/2006/relationships"><Relationship Id="rId8" Type="http://schemas.openxmlformats.org/officeDocument/2006/relationships/chart" Target="../charts/chart68.xml"/><Relationship Id="rId3" Type="http://schemas.openxmlformats.org/officeDocument/2006/relationships/chart" Target="../charts/chart63.xml"/><Relationship Id="rId7" Type="http://schemas.openxmlformats.org/officeDocument/2006/relationships/chart" Target="../charts/chart67.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drawing1.xml><?xml version="1.0" encoding="utf-8"?>
<xdr:wsDr xmlns:xdr="http://schemas.openxmlformats.org/drawingml/2006/spreadsheetDrawing" xmlns:a="http://schemas.openxmlformats.org/drawingml/2006/main">
  <xdr:twoCellAnchor editAs="oneCell">
    <xdr:from>
      <xdr:col>0</xdr:col>
      <xdr:colOff>514349</xdr:colOff>
      <xdr:row>0</xdr:row>
      <xdr:rowOff>47624</xdr:rowOff>
    </xdr:from>
    <xdr:to>
      <xdr:col>2</xdr:col>
      <xdr:colOff>657224</xdr:colOff>
      <xdr:row>2</xdr:row>
      <xdr:rowOff>295274</xdr:rowOff>
    </xdr:to>
    <xdr:pic>
      <xdr:nvPicPr>
        <xdr:cNvPr id="3" name="Imagen 2" descr="C:\Users\ADMIN\AppData\Local\Microsoft\Windows\Temporary Internet Files\Content.Outlook\II0ZZWYG\logo upra.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49" y="47624"/>
          <a:ext cx="1609725"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1673225</xdr:colOff>
      <xdr:row>0</xdr:row>
      <xdr:rowOff>115360</xdr:rowOff>
    </xdr:from>
    <xdr:to>
      <xdr:col>2</xdr:col>
      <xdr:colOff>570969</xdr:colOff>
      <xdr:row>2</xdr:row>
      <xdr:rowOff>418307</xdr:rowOff>
    </xdr:to>
    <xdr:pic>
      <xdr:nvPicPr>
        <xdr:cNvPr id="2" name="Imagen 1" descr="C:\Users\ADMIN\AppData\Local\Microsoft\Windows\Temporary Internet Files\Content.Outlook\II0ZZWYG\logo upra.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3225" y="115360"/>
          <a:ext cx="2523594" cy="121734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14010</xdr:colOff>
      <xdr:row>4</xdr:row>
      <xdr:rowOff>79374</xdr:rowOff>
    </xdr:from>
    <xdr:to>
      <xdr:col>21</xdr:col>
      <xdr:colOff>3833</xdr:colOff>
      <xdr:row>8</xdr:row>
      <xdr:rowOff>724967</xdr:rowOff>
    </xdr:to>
    <xdr:graphicFrame macro="">
      <xdr:nvGraphicFramePr>
        <xdr:cNvPr id="2" name="Gráfico 1">
          <a:extLst>
            <a:ext uri="{FF2B5EF4-FFF2-40B4-BE49-F238E27FC236}">
              <a16:creationId xmlns:a16="http://schemas.microsoft.com/office/drawing/2014/main" id="{5E8F50F8-ED0F-4035-B851-9F42E9F2C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66797</xdr:colOff>
      <xdr:row>4</xdr:row>
      <xdr:rowOff>96424</xdr:rowOff>
    </xdr:from>
    <xdr:to>
      <xdr:col>32</xdr:col>
      <xdr:colOff>551348</xdr:colOff>
      <xdr:row>8</xdr:row>
      <xdr:rowOff>727310</xdr:rowOff>
    </xdr:to>
    <xdr:graphicFrame macro="">
      <xdr:nvGraphicFramePr>
        <xdr:cNvPr id="3" name="Gráfico 2">
          <a:extLst>
            <a:ext uri="{FF2B5EF4-FFF2-40B4-BE49-F238E27FC236}">
              <a16:creationId xmlns:a16="http://schemas.microsoft.com/office/drawing/2014/main" id="{60C05F87-DA30-48ED-B237-1F2000078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22533</xdr:colOff>
      <xdr:row>9</xdr:row>
      <xdr:rowOff>93591</xdr:rowOff>
    </xdr:from>
    <xdr:to>
      <xdr:col>21</xdr:col>
      <xdr:colOff>10975</xdr:colOff>
      <xdr:row>13</xdr:row>
      <xdr:rowOff>682244</xdr:rowOff>
    </xdr:to>
    <xdr:graphicFrame macro="">
      <xdr:nvGraphicFramePr>
        <xdr:cNvPr id="4" name="Gráfico 3">
          <a:extLst>
            <a:ext uri="{FF2B5EF4-FFF2-40B4-BE49-F238E27FC236}">
              <a16:creationId xmlns:a16="http://schemas.microsoft.com/office/drawing/2014/main" id="{4FC9F309-C22D-4012-BBBA-73A070938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531976</xdr:colOff>
      <xdr:row>14</xdr:row>
      <xdr:rowOff>115350</xdr:rowOff>
    </xdr:from>
    <xdr:to>
      <xdr:col>20</xdr:col>
      <xdr:colOff>742668</xdr:colOff>
      <xdr:row>18</xdr:row>
      <xdr:rowOff>664061</xdr:rowOff>
    </xdr:to>
    <xdr:graphicFrame macro="">
      <xdr:nvGraphicFramePr>
        <xdr:cNvPr id="5" name="Gráfico 4">
          <a:extLst>
            <a:ext uri="{FF2B5EF4-FFF2-40B4-BE49-F238E27FC236}">
              <a16:creationId xmlns:a16="http://schemas.microsoft.com/office/drawing/2014/main" id="{AEB98C66-5752-4C0C-89A8-3F511B4D5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60521</xdr:colOff>
      <xdr:row>9</xdr:row>
      <xdr:rowOff>106832</xdr:rowOff>
    </xdr:from>
    <xdr:to>
      <xdr:col>32</xdr:col>
      <xdr:colOff>545072</xdr:colOff>
      <xdr:row>13</xdr:row>
      <xdr:rowOff>666371</xdr:rowOff>
    </xdr:to>
    <xdr:graphicFrame macro="">
      <xdr:nvGraphicFramePr>
        <xdr:cNvPr id="6" name="Gráfico 5">
          <a:extLst>
            <a:ext uri="{FF2B5EF4-FFF2-40B4-BE49-F238E27FC236}">
              <a16:creationId xmlns:a16="http://schemas.microsoft.com/office/drawing/2014/main" id="{783A7A75-DBEF-4FD4-9920-673D04068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41388</xdr:colOff>
      <xdr:row>14</xdr:row>
      <xdr:rowOff>100919</xdr:rowOff>
    </xdr:from>
    <xdr:to>
      <xdr:col>32</xdr:col>
      <xdr:colOff>532084</xdr:colOff>
      <xdr:row>18</xdr:row>
      <xdr:rowOff>620516</xdr:rowOff>
    </xdr:to>
    <xdr:graphicFrame macro="">
      <xdr:nvGraphicFramePr>
        <xdr:cNvPr id="7" name="Gráfico 6">
          <a:extLst>
            <a:ext uri="{FF2B5EF4-FFF2-40B4-BE49-F238E27FC236}">
              <a16:creationId xmlns:a16="http://schemas.microsoft.com/office/drawing/2014/main" id="{B6131FC4-4382-4061-956B-FB5AF4B7A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531976</xdr:colOff>
      <xdr:row>19</xdr:row>
      <xdr:rowOff>101059</xdr:rowOff>
    </xdr:from>
    <xdr:to>
      <xdr:col>20</xdr:col>
      <xdr:colOff>742668</xdr:colOff>
      <xdr:row>23</xdr:row>
      <xdr:rowOff>647814</xdr:rowOff>
    </xdr:to>
    <xdr:graphicFrame macro="">
      <xdr:nvGraphicFramePr>
        <xdr:cNvPr id="8" name="Gráfico 7">
          <a:extLst>
            <a:ext uri="{FF2B5EF4-FFF2-40B4-BE49-F238E27FC236}">
              <a16:creationId xmlns:a16="http://schemas.microsoft.com/office/drawing/2014/main" id="{E3ACFA9C-4B82-4D87-B9DD-5C7C37406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33101</xdr:colOff>
      <xdr:row>19</xdr:row>
      <xdr:rowOff>116934</xdr:rowOff>
    </xdr:from>
    <xdr:to>
      <xdr:col>32</xdr:col>
      <xdr:colOff>517652</xdr:colOff>
      <xdr:row>23</xdr:row>
      <xdr:rowOff>651893</xdr:rowOff>
    </xdr:to>
    <xdr:graphicFrame macro="">
      <xdr:nvGraphicFramePr>
        <xdr:cNvPr id="9" name="Gráfico 8">
          <a:extLst>
            <a:ext uri="{FF2B5EF4-FFF2-40B4-BE49-F238E27FC236}">
              <a16:creationId xmlns:a16="http://schemas.microsoft.com/office/drawing/2014/main" id="{63D7C288-A54E-48B5-8B54-384484BCC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4926</xdr:colOff>
      <xdr:row>24</xdr:row>
      <xdr:rowOff>118051</xdr:rowOff>
    </xdr:from>
    <xdr:to>
      <xdr:col>20</xdr:col>
      <xdr:colOff>726793</xdr:colOff>
      <xdr:row>28</xdr:row>
      <xdr:rowOff>704658</xdr:rowOff>
    </xdr:to>
    <xdr:graphicFrame macro="">
      <xdr:nvGraphicFramePr>
        <xdr:cNvPr id="10" name="Gráfico 9">
          <a:extLst>
            <a:ext uri="{FF2B5EF4-FFF2-40B4-BE49-F238E27FC236}">
              <a16:creationId xmlns:a16="http://schemas.microsoft.com/office/drawing/2014/main" id="{CDA5A178-83FD-4E65-8216-7E62F0C96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80726</xdr:colOff>
      <xdr:row>24</xdr:row>
      <xdr:rowOff>103619</xdr:rowOff>
    </xdr:from>
    <xdr:to>
      <xdr:col>32</xdr:col>
      <xdr:colOff>565277</xdr:colOff>
      <xdr:row>28</xdr:row>
      <xdr:rowOff>661111</xdr:rowOff>
    </xdr:to>
    <xdr:graphicFrame macro="">
      <xdr:nvGraphicFramePr>
        <xdr:cNvPr id="11" name="Gráfico 10">
          <a:extLst>
            <a:ext uri="{FF2B5EF4-FFF2-40B4-BE49-F238E27FC236}">
              <a16:creationId xmlns:a16="http://schemas.microsoft.com/office/drawing/2014/main" id="{4A987255-F6E1-473E-AC46-494A7BBD6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21542</xdr:colOff>
      <xdr:row>29</xdr:row>
      <xdr:rowOff>110244</xdr:rowOff>
    </xdr:from>
    <xdr:to>
      <xdr:col>21</xdr:col>
      <xdr:colOff>27142</xdr:colOff>
      <xdr:row>33</xdr:row>
      <xdr:rowOff>689679</xdr:rowOff>
    </xdr:to>
    <xdr:graphicFrame macro="">
      <xdr:nvGraphicFramePr>
        <xdr:cNvPr id="12" name="Gráfico 11">
          <a:extLst>
            <a:ext uri="{FF2B5EF4-FFF2-40B4-BE49-F238E27FC236}">
              <a16:creationId xmlns:a16="http://schemas.microsoft.com/office/drawing/2014/main" id="{81D9E9D5-FC5C-4C5D-9024-E73AA1B41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47293</xdr:colOff>
      <xdr:row>29</xdr:row>
      <xdr:rowOff>143947</xdr:rowOff>
    </xdr:from>
    <xdr:to>
      <xdr:col>32</xdr:col>
      <xdr:colOff>568939</xdr:colOff>
      <xdr:row>33</xdr:row>
      <xdr:rowOff>694269</xdr:rowOff>
    </xdr:to>
    <xdr:graphicFrame macro="">
      <xdr:nvGraphicFramePr>
        <xdr:cNvPr id="13" name="Gráfico 12">
          <a:extLst>
            <a:ext uri="{FF2B5EF4-FFF2-40B4-BE49-F238E27FC236}">
              <a16:creationId xmlns:a16="http://schemas.microsoft.com/office/drawing/2014/main" id="{A1CE629E-9BF4-4F0B-A7FF-ABE880F46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12857</xdr:colOff>
      <xdr:row>34</xdr:row>
      <xdr:rowOff>127010</xdr:rowOff>
    </xdr:from>
    <xdr:to>
      <xdr:col>21</xdr:col>
      <xdr:colOff>35097</xdr:colOff>
      <xdr:row>38</xdr:row>
      <xdr:rowOff>650919</xdr:rowOff>
    </xdr:to>
    <xdr:graphicFrame macro="">
      <xdr:nvGraphicFramePr>
        <xdr:cNvPr id="14" name="Gráfico 13">
          <a:extLst>
            <a:ext uri="{FF2B5EF4-FFF2-40B4-BE49-F238E27FC236}">
              <a16:creationId xmlns:a16="http://schemas.microsoft.com/office/drawing/2014/main" id="{5F1EBE4A-1A75-410E-9BC9-55B3CE3C8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42172</xdr:colOff>
      <xdr:row>34</xdr:row>
      <xdr:rowOff>125568</xdr:rowOff>
    </xdr:from>
    <xdr:to>
      <xdr:col>32</xdr:col>
      <xdr:colOff>534185</xdr:colOff>
      <xdr:row>38</xdr:row>
      <xdr:rowOff>620363</xdr:rowOff>
    </xdr:to>
    <xdr:graphicFrame macro="">
      <xdr:nvGraphicFramePr>
        <xdr:cNvPr id="15" name="Gráfico 14">
          <a:extLst>
            <a:ext uri="{FF2B5EF4-FFF2-40B4-BE49-F238E27FC236}">
              <a16:creationId xmlns:a16="http://schemas.microsoft.com/office/drawing/2014/main" id="{835D834C-D1D8-44A0-840D-3D5965981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27288</xdr:colOff>
      <xdr:row>39</xdr:row>
      <xdr:rowOff>79375</xdr:rowOff>
    </xdr:from>
    <xdr:to>
      <xdr:col>21</xdr:col>
      <xdr:colOff>49528</xdr:colOff>
      <xdr:row>43</xdr:row>
      <xdr:rowOff>719446</xdr:rowOff>
    </xdr:to>
    <xdr:graphicFrame macro="">
      <xdr:nvGraphicFramePr>
        <xdr:cNvPr id="16" name="Gráfico 15">
          <a:extLst>
            <a:ext uri="{FF2B5EF4-FFF2-40B4-BE49-F238E27FC236}">
              <a16:creationId xmlns:a16="http://schemas.microsoft.com/office/drawing/2014/main" id="{680D54FC-F1AF-4DA0-B9C7-20D3D1DA8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23</xdr:col>
      <xdr:colOff>63367</xdr:colOff>
      <xdr:row>39</xdr:row>
      <xdr:rowOff>78995</xdr:rowOff>
    </xdr:from>
    <xdr:to>
      <xdr:col>32</xdr:col>
      <xdr:colOff>535628</xdr:colOff>
      <xdr:row>43</xdr:row>
      <xdr:rowOff>690333</xdr:rowOff>
    </xdr:to>
    <xdr:graphicFrame macro="">
      <xdr:nvGraphicFramePr>
        <xdr:cNvPr id="17" name="Gráfico 16">
          <a:extLst>
            <a:ext uri="{FF2B5EF4-FFF2-40B4-BE49-F238E27FC236}">
              <a16:creationId xmlns:a16="http://schemas.microsoft.com/office/drawing/2014/main" id="{10D08F74-689F-47AE-8B2D-6759F33A5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27288</xdr:colOff>
      <xdr:row>44</xdr:row>
      <xdr:rowOff>106432</xdr:rowOff>
    </xdr:from>
    <xdr:to>
      <xdr:col>21</xdr:col>
      <xdr:colOff>49528</xdr:colOff>
      <xdr:row>48</xdr:row>
      <xdr:rowOff>702769</xdr:rowOff>
    </xdr:to>
    <xdr:graphicFrame macro="">
      <xdr:nvGraphicFramePr>
        <xdr:cNvPr id="18" name="Gráfico 17">
          <a:extLst>
            <a:ext uri="{FF2B5EF4-FFF2-40B4-BE49-F238E27FC236}">
              <a16:creationId xmlns:a16="http://schemas.microsoft.com/office/drawing/2014/main" id="{BC9511C6-3377-43E8-AC7C-EAA3F3129C81}"/>
            </a:ext>
            <a:ext uri="{147F2762-F138-4A5C-976F-8EAC2B608ADB}">
              <a16:predDERef xmlns:a16="http://schemas.microsoft.com/office/drawing/2014/main" pred="{2A0A6B7C-951F-42F9-869D-1EACC90E6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23</xdr:col>
      <xdr:colOff>74913</xdr:colOff>
      <xdr:row>44</xdr:row>
      <xdr:rowOff>122307</xdr:rowOff>
    </xdr:from>
    <xdr:to>
      <xdr:col>32</xdr:col>
      <xdr:colOff>555833</xdr:colOff>
      <xdr:row>48</xdr:row>
      <xdr:rowOff>689530</xdr:rowOff>
    </xdr:to>
    <xdr:graphicFrame macro="">
      <xdr:nvGraphicFramePr>
        <xdr:cNvPr id="19" name="Gráfico 18">
          <a:extLst>
            <a:ext uri="{FF2B5EF4-FFF2-40B4-BE49-F238E27FC236}">
              <a16:creationId xmlns:a16="http://schemas.microsoft.com/office/drawing/2014/main" id="{BC038177-AACB-4B92-B0F7-6BDEF85A6D5D}"/>
            </a:ext>
            <a:ext uri="{147F2762-F138-4A5C-976F-8EAC2B608ADB}">
              <a16:predDERef xmlns:a16="http://schemas.microsoft.com/office/drawing/2014/main" pred="{44165662-A35D-4984-A69D-537595B45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49967</xdr:colOff>
      <xdr:row>49</xdr:row>
      <xdr:rowOff>63500</xdr:rowOff>
    </xdr:from>
    <xdr:to>
      <xdr:col>21</xdr:col>
      <xdr:colOff>58600</xdr:colOff>
      <xdr:row>53</xdr:row>
      <xdr:rowOff>692427</xdr:rowOff>
    </xdr:to>
    <xdr:graphicFrame macro="">
      <xdr:nvGraphicFramePr>
        <xdr:cNvPr id="20" name="Gráfico 19">
          <a:extLst>
            <a:ext uri="{FF2B5EF4-FFF2-40B4-BE49-F238E27FC236}">
              <a16:creationId xmlns:a16="http://schemas.microsoft.com/office/drawing/2014/main" id="{AC6CD552-92A7-4135-856D-EE03F6D426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97592</xdr:colOff>
      <xdr:row>49</xdr:row>
      <xdr:rowOff>79375</xdr:rowOff>
    </xdr:from>
    <xdr:to>
      <xdr:col>32</xdr:col>
      <xdr:colOff>564905</xdr:colOff>
      <xdr:row>53</xdr:row>
      <xdr:rowOff>696506</xdr:rowOff>
    </xdr:to>
    <xdr:graphicFrame macro="">
      <xdr:nvGraphicFramePr>
        <xdr:cNvPr id="21" name="Gráfico 20">
          <a:extLst>
            <a:ext uri="{FF2B5EF4-FFF2-40B4-BE49-F238E27FC236}">
              <a16:creationId xmlns:a16="http://schemas.microsoft.com/office/drawing/2014/main" id="{3BB88D80-C68B-4F4B-B50A-4D7BE7BF9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37871</xdr:colOff>
      <xdr:row>54</xdr:row>
      <xdr:rowOff>138182</xdr:rowOff>
    </xdr:from>
    <xdr:to>
      <xdr:col>21</xdr:col>
      <xdr:colOff>60111</xdr:colOff>
      <xdr:row>58</xdr:row>
      <xdr:rowOff>734519</xdr:rowOff>
    </xdr:to>
    <xdr:graphicFrame macro="">
      <xdr:nvGraphicFramePr>
        <xdr:cNvPr id="22" name="Gráfico 37">
          <a:extLst>
            <a:ext uri="{FF2B5EF4-FFF2-40B4-BE49-F238E27FC236}">
              <a16:creationId xmlns:a16="http://schemas.microsoft.com/office/drawing/2014/main" id="{E0EFF97F-F554-44F4-A6C1-EE2690D6ABBE}"/>
            </a:ext>
            <a:ext uri="{147F2762-F138-4A5C-976F-8EAC2B608ADB}">
              <a16:predDERef xmlns:a16="http://schemas.microsoft.com/office/drawing/2014/main" pred="{E08BE346-DF0F-4463-961D-214047FCD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49967</xdr:colOff>
      <xdr:row>64</xdr:row>
      <xdr:rowOff>63500</xdr:rowOff>
    </xdr:from>
    <xdr:to>
      <xdr:col>21</xdr:col>
      <xdr:colOff>58600</xdr:colOff>
      <xdr:row>68</xdr:row>
      <xdr:rowOff>692427</xdr:rowOff>
    </xdr:to>
    <xdr:graphicFrame macro="">
      <xdr:nvGraphicFramePr>
        <xdr:cNvPr id="23" name="Gráfico 39">
          <a:extLst>
            <a:ext uri="{FF2B5EF4-FFF2-40B4-BE49-F238E27FC236}">
              <a16:creationId xmlns:a16="http://schemas.microsoft.com/office/drawing/2014/main" id="{C28E0698-9AA8-4D61-B0DD-842F46916FAA}"/>
            </a:ext>
            <a:ext uri="{147F2762-F138-4A5C-976F-8EAC2B608ADB}">
              <a16:predDERef xmlns:a16="http://schemas.microsoft.com/office/drawing/2014/main" pred="{329FA199-8E1E-4BF3-8A39-E84E271F9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97592</xdr:colOff>
      <xdr:row>64</xdr:row>
      <xdr:rowOff>79375</xdr:rowOff>
    </xdr:from>
    <xdr:to>
      <xdr:col>32</xdr:col>
      <xdr:colOff>564905</xdr:colOff>
      <xdr:row>68</xdr:row>
      <xdr:rowOff>696506</xdr:rowOff>
    </xdr:to>
    <xdr:graphicFrame macro="">
      <xdr:nvGraphicFramePr>
        <xdr:cNvPr id="24" name="Gráfico 40">
          <a:extLst>
            <a:ext uri="{FF2B5EF4-FFF2-40B4-BE49-F238E27FC236}">
              <a16:creationId xmlns:a16="http://schemas.microsoft.com/office/drawing/2014/main" id="{6579A36A-31A7-4100-AEA4-A92FFF736AAC}"/>
            </a:ext>
            <a:ext uri="{147F2762-F138-4A5C-976F-8EAC2B608ADB}">
              <a16:predDERef xmlns:a16="http://schemas.microsoft.com/office/drawing/2014/main" pred="{0A3E5E1A-324C-42A2-85CF-FFA4F9C85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66675</xdr:colOff>
      <xdr:row>69</xdr:row>
      <xdr:rowOff>0</xdr:rowOff>
    </xdr:from>
    <xdr:to>
      <xdr:col>21</xdr:col>
      <xdr:colOff>75308</xdr:colOff>
      <xdr:row>73</xdr:row>
      <xdr:rowOff>552727</xdr:rowOff>
    </xdr:to>
    <xdr:graphicFrame macro="">
      <xdr:nvGraphicFramePr>
        <xdr:cNvPr id="25" name="Gráfico 24">
          <a:extLst>
            <a:ext uri="{FF2B5EF4-FFF2-40B4-BE49-F238E27FC236}">
              <a16:creationId xmlns:a16="http://schemas.microsoft.com/office/drawing/2014/main" id="{E2A38958-5468-42F0-B493-A0A39BF50F9B}"/>
            </a:ext>
            <a:ext uri="{147F2762-F138-4A5C-976F-8EAC2B608ADB}">
              <a16:predDERef xmlns:a16="http://schemas.microsoft.com/office/drawing/2014/main" pred="{06FEBDBA-10CA-42DF-AC3D-F8AB5A96A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57150</xdr:colOff>
      <xdr:row>74</xdr:row>
      <xdr:rowOff>0</xdr:rowOff>
    </xdr:from>
    <xdr:to>
      <xdr:col>21</xdr:col>
      <xdr:colOff>65783</xdr:colOff>
      <xdr:row>78</xdr:row>
      <xdr:rowOff>552727</xdr:rowOff>
    </xdr:to>
    <xdr:graphicFrame macro="">
      <xdr:nvGraphicFramePr>
        <xdr:cNvPr id="26" name="Gráfico 25">
          <a:extLst>
            <a:ext uri="{FF2B5EF4-FFF2-40B4-BE49-F238E27FC236}">
              <a16:creationId xmlns:a16="http://schemas.microsoft.com/office/drawing/2014/main" id="{1C8A7FD7-8227-4276-ABE5-530706EDFE41}"/>
            </a:ext>
            <a:ext uri="{147F2762-F138-4A5C-976F-8EAC2B608ADB}">
              <a16:predDERef xmlns:a16="http://schemas.microsoft.com/office/drawing/2014/main" pred="{793FE504-078D-484C-9432-9E0D06B54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95250</xdr:colOff>
      <xdr:row>59</xdr:row>
      <xdr:rowOff>21167</xdr:rowOff>
    </xdr:from>
    <xdr:to>
      <xdr:col>22</xdr:col>
      <xdr:colOff>22240</xdr:colOff>
      <xdr:row>63</xdr:row>
      <xdr:rowOff>617504</xdr:rowOff>
    </xdr:to>
    <xdr:graphicFrame macro="">
      <xdr:nvGraphicFramePr>
        <xdr:cNvPr id="27" name="Gráfico 37">
          <a:extLst>
            <a:ext uri="{FF2B5EF4-FFF2-40B4-BE49-F238E27FC236}">
              <a16:creationId xmlns:a16="http://schemas.microsoft.com/office/drawing/2014/main" id="{F020C8B7-9D44-4DC6-8AF1-4DFE1FB2E6E7}"/>
            </a:ext>
            <a:ext uri="{147F2762-F138-4A5C-976F-8EAC2B608ADB}">
              <a16:predDERef xmlns:a16="http://schemas.microsoft.com/office/drawing/2014/main" pred="{E08BE346-DF0F-4463-961D-214047FCD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23</xdr:col>
      <xdr:colOff>74084</xdr:colOff>
      <xdr:row>59</xdr:row>
      <xdr:rowOff>52916</xdr:rowOff>
    </xdr:from>
    <xdr:to>
      <xdr:col>32</xdr:col>
      <xdr:colOff>555004</xdr:colOff>
      <xdr:row>63</xdr:row>
      <xdr:rowOff>620139</xdr:rowOff>
    </xdr:to>
    <xdr:graphicFrame macro="">
      <xdr:nvGraphicFramePr>
        <xdr:cNvPr id="28" name="Gráfico 38">
          <a:extLst>
            <a:ext uri="{FF2B5EF4-FFF2-40B4-BE49-F238E27FC236}">
              <a16:creationId xmlns:a16="http://schemas.microsoft.com/office/drawing/2014/main" id="{47D9EFA2-4194-4C9B-9FCA-24EA4D9E9DC6}"/>
            </a:ext>
            <a:ext uri="{147F2762-F138-4A5C-976F-8EAC2B608ADB}">
              <a16:predDERef xmlns:a16="http://schemas.microsoft.com/office/drawing/2014/main" pred="{A64E0830-37EC-426E-B1C9-D1139BCD9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23</xdr:col>
      <xdr:colOff>127000</xdr:colOff>
      <xdr:row>69</xdr:row>
      <xdr:rowOff>21166</xdr:rowOff>
    </xdr:from>
    <xdr:to>
      <xdr:col>32</xdr:col>
      <xdr:colOff>594313</xdr:colOff>
      <xdr:row>73</xdr:row>
      <xdr:rowOff>553631</xdr:rowOff>
    </xdr:to>
    <xdr:graphicFrame macro="">
      <xdr:nvGraphicFramePr>
        <xdr:cNvPr id="29" name="Gráfico 40">
          <a:extLst>
            <a:ext uri="{FF2B5EF4-FFF2-40B4-BE49-F238E27FC236}">
              <a16:creationId xmlns:a16="http://schemas.microsoft.com/office/drawing/2014/main" id="{194698FA-6A2F-476C-B90D-903710031158}"/>
            </a:ext>
            <a:ext uri="{147F2762-F138-4A5C-976F-8EAC2B608ADB}">
              <a16:predDERef xmlns:a16="http://schemas.microsoft.com/office/drawing/2014/main" pred="{0A3E5E1A-324C-42A2-85CF-FFA4F9C85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23</xdr:col>
      <xdr:colOff>148166</xdr:colOff>
      <xdr:row>73</xdr:row>
      <xdr:rowOff>793750</xdr:rowOff>
    </xdr:from>
    <xdr:to>
      <xdr:col>32</xdr:col>
      <xdr:colOff>615479</xdr:colOff>
      <xdr:row>78</xdr:row>
      <xdr:rowOff>511297</xdr:rowOff>
    </xdr:to>
    <xdr:graphicFrame macro="">
      <xdr:nvGraphicFramePr>
        <xdr:cNvPr id="30" name="Gráfico 40">
          <a:extLst>
            <a:ext uri="{FF2B5EF4-FFF2-40B4-BE49-F238E27FC236}">
              <a16:creationId xmlns:a16="http://schemas.microsoft.com/office/drawing/2014/main" id="{86F8C884-F35D-40F3-A2B8-0FDD060B7299}"/>
            </a:ext>
            <a:ext uri="{147F2762-F138-4A5C-976F-8EAC2B608ADB}">
              <a16:predDERef xmlns:a16="http://schemas.microsoft.com/office/drawing/2014/main" pred="{0A3E5E1A-324C-42A2-85CF-FFA4F9C85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23</xdr:col>
      <xdr:colOff>84667</xdr:colOff>
      <xdr:row>54</xdr:row>
      <xdr:rowOff>158750</xdr:rowOff>
    </xdr:from>
    <xdr:to>
      <xdr:col>32</xdr:col>
      <xdr:colOff>551980</xdr:colOff>
      <xdr:row>58</xdr:row>
      <xdr:rowOff>775881</xdr:rowOff>
    </xdr:to>
    <xdr:graphicFrame macro="">
      <xdr:nvGraphicFramePr>
        <xdr:cNvPr id="31" name="Gráfico 30">
          <a:extLst>
            <a:ext uri="{FF2B5EF4-FFF2-40B4-BE49-F238E27FC236}">
              <a16:creationId xmlns:a16="http://schemas.microsoft.com/office/drawing/2014/main" id="{4B3ED673-6835-4458-B35B-68E6B9905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36504</xdr:colOff>
      <xdr:row>4</xdr:row>
      <xdr:rowOff>239567</xdr:rowOff>
    </xdr:from>
    <xdr:to>
      <xdr:col>18</xdr:col>
      <xdr:colOff>765924</xdr:colOff>
      <xdr:row>8</xdr:row>
      <xdr:rowOff>699573</xdr:rowOff>
    </xdr:to>
    <xdr:graphicFrame macro="">
      <xdr:nvGraphicFramePr>
        <xdr:cNvPr id="2" name="Gráfico 1">
          <a:extLst>
            <a:ext uri="{FF2B5EF4-FFF2-40B4-BE49-F238E27FC236}">
              <a16:creationId xmlns:a16="http://schemas.microsoft.com/office/drawing/2014/main" id="{2CE4BD66-3CAB-4F25-ADC6-1C1F3DA89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64426</xdr:colOff>
      <xdr:row>4</xdr:row>
      <xdr:rowOff>213590</xdr:rowOff>
    </xdr:from>
    <xdr:to>
      <xdr:col>29</xdr:col>
      <xdr:colOff>545719</xdr:colOff>
      <xdr:row>8</xdr:row>
      <xdr:rowOff>673596</xdr:rowOff>
    </xdr:to>
    <xdr:graphicFrame macro="">
      <xdr:nvGraphicFramePr>
        <xdr:cNvPr id="3" name="Gráfico 2">
          <a:extLst>
            <a:ext uri="{FF2B5EF4-FFF2-40B4-BE49-F238E27FC236}">
              <a16:creationId xmlns:a16="http://schemas.microsoft.com/office/drawing/2014/main" id="{15A36134-A902-4DF9-B68C-FF04E4FCD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46767</xdr:colOff>
      <xdr:row>9</xdr:row>
      <xdr:rowOff>111719</xdr:rowOff>
    </xdr:from>
    <xdr:to>
      <xdr:col>18</xdr:col>
      <xdr:colOff>750455</xdr:colOff>
      <xdr:row>13</xdr:row>
      <xdr:rowOff>605500</xdr:rowOff>
    </xdr:to>
    <xdr:graphicFrame macro="">
      <xdr:nvGraphicFramePr>
        <xdr:cNvPr id="4" name="Gráfico 3">
          <a:extLst>
            <a:ext uri="{FF2B5EF4-FFF2-40B4-BE49-F238E27FC236}">
              <a16:creationId xmlns:a16="http://schemas.microsoft.com/office/drawing/2014/main" id="{CC5312CF-A2D0-4728-8BC4-CDB4149F8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36946</xdr:colOff>
      <xdr:row>14</xdr:row>
      <xdr:rowOff>150644</xdr:rowOff>
    </xdr:from>
    <xdr:to>
      <xdr:col>18</xdr:col>
      <xdr:colOff>736024</xdr:colOff>
      <xdr:row>18</xdr:row>
      <xdr:rowOff>634601</xdr:rowOff>
    </xdr:to>
    <xdr:graphicFrame macro="">
      <xdr:nvGraphicFramePr>
        <xdr:cNvPr id="5" name="Gráfico 4">
          <a:extLst>
            <a:ext uri="{FF2B5EF4-FFF2-40B4-BE49-F238E27FC236}">
              <a16:creationId xmlns:a16="http://schemas.microsoft.com/office/drawing/2014/main" id="{4A4CD2EF-AAA3-43CC-B9CB-662DFDC67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87134</xdr:colOff>
      <xdr:row>9</xdr:row>
      <xdr:rowOff>112260</xdr:rowOff>
    </xdr:from>
    <xdr:to>
      <xdr:col>29</xdr:col>
      <xdr:colOff>568427</xdr:colOff>
      <xdr:row>13</xdr:row>
      <xdr:rowOff>606041</xdr:rowOff>
    </xdr:to>
    <xdr:graphicFrame macro="">
      <xdr:nvGraphicFramePr>
        <xdr:cNvPr id="6" name="Gráfico 5">
          <a:extLst>
            <a:ext uri="{FF2B5EF4-FFF2-40B4-BE49-F238E27FC236}">
              <a16:creationId xmlns:a16="http://schemas.microsoft.com/office/drawing/2014/main" id="{504784AF-553E-4FFA-A2E6-8D70E4EBA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66263</xdr:colOff>
      <xdr:row>14</xdr:row>
      <xdr:rowOff>176559</xdr:rowOff>
    </xdr:from>
    <xdr:to>
      <xdr:col>29</xdr:col>
      <xdr:colOff>547556</xdr:colOff>
      <xdr:row>18</xdr:row>
      <xdr:rowOff>660516</xdr:rowOff>
    </xdr:to>
    <xdr:graphicFrame macro="">
      <xdr:nvGraphicFramePr>
        <xdr:cNvPr id="7" name="Gráfico 6">
          <a:extLst>
            <a:ext uri="{FF2B5EF4-FFF2-40B4-BE49-F238E27FC236}">
              <a16:creationId xmlns:a16="http://schemas.microsoft.com/office/drawing/2014/main" id="{E55664B7-6D3A-46E4-8D23-10332AC6C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38480</xdr:colOff>
      <xdr:row>19</xdr:row>
      <xdr:rowOff>178095</xdr:rowOff>
    </xdr:from>
    <xdr:to>
      <xdr:col>18</xdr:col>
      <xdr:colOff>750455</xdr:colOff>
      <xdr:row>23</xdr:row>
      <xdr:rowOff>662051</xdr:rowOff>
    </xdr:to>
    <xdr:graphicFrame macro="">
      <xdr:nvGraphicFramePr>
        <xdr:cNvPr id="8" name="Gráfico 7">
          <a:extLst>
            <a:ext uri="{FF2B5EF4-FFF2-40B4-BE49-F238E27FC236}">
              <a16:creationId xmlns:a16="http://schemas.microsoft.com/office/drawing/2014/main" id="{CB3468B7-9D2E-474C-92A4-9270AB2F2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60552</xdr:colOff>
      <xdr:row>19</xdr:row>
      <xdr:rowOff>206958</xdr:rowOff>
    </xdr:from>
    <xdr:to>
      <xdr:col>29</xdr:col>
      <xdr:colOff>541845</xdr:colOff>
      <xdr:row>23</xdr:row>
      <xdr:rowOff>690914</xdr:rowOff>
    </xdr:to>
    <xdr:graphicFrame macro="">
      <xdr:nvGraphicFramePr>
        <xdr:cNvPr id="9" name="Gráfico 8">
          <a:extLst>
            <a:ext uri="{FF2B5EF4-FFF2-40B4-BE49-F238E27FC236}">
              <a16:creationId xmlns:a16="http://schemas.microsoft.com/office/drawing/2014/main" id="{E0FD786E-0966-40A6-B85A-D4793650D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35594</xdr:colOff>
      <xdr:row>24</xdr:row>
      <xdr:rowOff>157216</xdr:rowOff>
    </xdr:from>
    <xdr:to>
      <xdr:col>18</xdr:col>
      <xdr:colOff>736023</xdr:colOff>
      <xdr:row>28</xdr:row>
      <xdr:rowOff>656830</xdr:rowOff>
    </xdr:to>
    <xdr:graphicFrame macro="">
      <xdr:nvGraphicFramePr>
        <xdr:cNvPr id="10" name="Gráfico 9">
          <a:extLst>
            <a:ext uri="{FF2B5EF4-FFF2-40B4-BE49-F238E27FC236}">
              <a16:creationId xmlns:a16="http://schemas.microsoft.com/office/drawing/2014/main" id="{9634A5DD-2E91-4573-BBC6-D5FE6554E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101636</xdr:colOff>
      <xdr:row>24</xdr:row>
      <xdr:rowOff>171646</xdr:rowOff>
    </xdr:from>
    <xdr:to>
      <xdr:col>29</xdr:col>
      <xdr:colOff>582929</xdr:colOff>
      <xdr:row>28</xdr:row>
      <xdr:rowOff>671260</xdr:rowOff>
    </xdr:to>
    <xdr:graphicFrame macro="">
      <xdr:nvGraphicFramePr>
        <xdr:cNvPr id="11" name="Gráfico 10">
          <a:extLst>
            <a:ext uri="{FF2B5EF4-FFF2-40B4-BE49-F238E27FC236}">
              <a16:creationId xmlns:a16="http://schemas.microsoft.com/office/drawing/2014/main" id="{20338CC4-6231-466C-8D65-71AE0EA1A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59261</xdr:colOff>
      <xdr:row>29</xdr:row>
      <xdr:rowOff>176253</xdr:rowOff>
    </xdr:from>
    <xdr:to>
      <xdr:col>18</xdr:col>
      <xdr:colOff>750455</xdr:colOff>
      <xdr:row>33</xdr:row>
      <xdr:rowOff>705652</xdr:rowOff>
    </xdr:to>
    <xdr:graphicFrame macro="">
      <xdr:nvGraphicFramePr>
        <xdr:cNvPr id="12" name="Gráfico 11">
          <a:extLst>
            <a:ext uri="{FF2B5EF4-FFF2-40B4-BE49-F238E27FC236}">
              <a16:creationId xmlns:a16="http://schemas.microsoft.com/office/drawing/2014/main" id="{F03FF350-7EC1-474F-AA7F-3900392DB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78607</xdr:colOff>
      <xdr:row>29</xdr:row>
      <xdr:rowOff>210951</xdr:rowOff>
    </xdr:from>
    <xdr:to>
      <xdr:col>29</xdr:col>
      <xdr:colOff>559900</xdr:colOff>
      <xdr:row>33</xdr:row>
      <xdr:rowOff>740350</xdr:rowOff>
    </xdr:to>
    <xdr:graphicFrame macro="">
      <xdr:nvGraphicFramePr>
        <xdr:cNvPr id="13" name="Gráfico 12">
          <a:extLst>
            <a:ext uri="{FF2B5EF4-FFF2-40B4-BE49-F238E27FC236}">
              <a16:creationId xmlns:a16="http://schemas.microsoft.com/office/drawing/2014/main" id="{46FE6884-7B44-485B-A7D5-82656717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78607</xdr:colOff>
      <xdr:row>34</xdr:row>
      <xdr:rowOff>210951</xdr:rowOff>
    </xdr:from>
    <xdr:to>
      <xdr:col>29</xdr:col>
      <xdr:colOff>559900</xdr:colOff>
      <xdr:row>38</xdr:row>
      <xdr:rowOff>740350</xdr:rowOff>
    </xdr:to>
    <xdr:graphicFrame macro="">
      <xdr:nvGraphicFramePr>
        <xdr:cNvPr id="14" name="Gráfico 13">
          <a:extLst>
            <a:ext uri="{FF2B5EF4-FFF2-40B4-BE49-F238E27FC236}">
              <a16:creationId xmlns:a16="http://schemas.microsoft.com/office/drawing/2014/main" id="{5CB817E5-85E8-4E9A-92C4-0C7D7C316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34</xdr:row>
      <xdr:rowOff>0</xdr:rowOff>
    </xdr:from>
    <xdr:to>
      <xdr:col>18</xdr:col>
      <xdr:colOff>691194</xdr:colOff>
      <xdr:row>38</xdr:row>
      <xdr:rowOff>529399</xdr:rowOff>
    </xdr:to>
    <xdr:graphicFrame macro="">
      <xdr:nvGraphicFramePr>
        <xdr:cNvPr id="15" name="Gráfico 14">
          <a:extLst>
            <a:ext uri="{FF2B5EF4-FFF2-40B4-BE49-F238E27FC236}">
              <a16:creationId xmlns:a16="http://schemas.microsoft.com/office/drawing/2014/main" id="{07A76100-0C67-419D-8C65-EE07B0C48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393955</xdr:colOff>
      <xdr:row>4</xdr:row>
      <xdr:rowOff>430788</xdr:rowOff>
    </xdr:from>
    <xdr:to>
      <xdr:col>18</xdr:col>
      <xdr:colOff>720677</xdr:colOff>
      <xdr:row>8</xdr:row>
      <xdr:rowOff>619730</xdr:rowOff>
    </xdr:to>
    <xdr:graphicFrame macro="">
      <xdr:nvGraphicFramePr>
        <xdr:cNvPr id="2" name="Gráfico 1">
          <a:extLst>
            <a:ext uri="{FF2B5EF4-FFF2-40B4-BE49-F238E27FC236}">
              <a16:creationId xmlns:a16="http://schemas.microsoft.com/office/drawing/2014/main" id="{E9F39022-03F3-4372-B570-8E7CC95B7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176654</xdr:colOff>
      <xdr:row>4</xdr:row>
      <xdr:rowOff>424295</xdr:rowOff>
    </xdr:from>
    <xdr:to>
      <xdr:col>29</xdr:col>
      <xdr:colOff>655059</xdr:colOff>
      <xdr:row>8</xdr:row>
      <xdr:rowOff>613237</xdr:rowOff>
    </xdr:to>
    <xdr:graphicFrame macro="">
      <xdr:nvGraphicFramePr>
        <xdr:cNvPr id="3" name="Gráfico 2">
          <a:extLst>
            <a:ext uri="{FF2B5EF4-FFF2-40B4-BE49-F238E27FC236}">
              <a16:creationId xmlns:a16="http://schemas.microsoft.com/office/drawing/2014/main" id="{C1B34CFC-D7AD-412B-9FF6-A50F960F9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401154</xdr:colOff>
      <xdr:row>9</xdr:row>
      <xdr:rowOff>248524</xdr:rowOff>
    </xdr:from>
    <xdr:to>
      <xdr:col>18</xdr:col>
      <xdr:colOff>751201</xdr:colOff>
      <xdr:row>13</xdr:row>
      <xdr:rowOff>456300</xdr:rowOff>
    </xdr:to>
    <xdr:graphicFrame macro="">
      <xdr:nvGraphicFramePr>
        <xdr:cNvPr id="4" name="Gráfico 3">
          <a:extLst>
            <a:ext uri="{FF2B5EF4-FFF2-40B4-BE49-F238E27FC236}">
              <a16:creationId xmlns:a16="http://schemas.microsoft.com/office/drawing/2014/main" id="{1248174E-FF53-4E14-A718-5A494DED37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427734</xdr:colOff>
      <xdr:row>14</xdr:row>
      <xdr:rowOff>269034</xdr:rowOff>
    </xdr:from>
    <xdr:to>
      <xdr:col>19</xdr:col>
      <xdr:colOff>1347</xdr:colOff>
      <xdr:row>18</xdr:row>
      <xdr:rowOff>469957</xdr:rowOff>
    </xdr:to>
    <xdr:graphicFrame macro="">
      <xdr:nvGraphicFramePr>
        <xdr:cNvPr id="5" name="Gráfico 4">
          <a:extLst>
            <a:ext uri="{FF2B5EF4-FFF2-40B4-BE49-F238E27FC236}">
              <a16:creationId xmlns:a16="http://schemas.microsoft.com/office/drawing/2014/main" id="{E17F84E6-1EF9-4149-95A5-2C8AA2E21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137017</xdr:colOff>
      <xdr:row>9</xdr:row>
      <xdr:rowOff>268116</xdr:rowOff>
    </xdr:from>
    <xdr:to>
      <xdr:col>29</xdr:col>
      <xdr:colOff>615422</xdr:colOff>
      <xdr:row>13</xdr:row>
      <xdr:rowOff>475892</xdr:rowOff>
    </xdr:to>
    <xdr:graphicFrame macro="">
      <xdr:nvGraphicFramePr>
        <xdr:cNvPr id="6" name="Gráfico 5">
          <a:extLst>
            <a:ext uri="{FF2B5EF4-FFF2-40B4-BE49-F238E27FC236}">
              <a16:creationId xmlns:a16="http://schemas.microsoft.com/office/drawing/2014/main" id="{00C37D02-5BFC-4A7B-A070-D91D5BE20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97530</xdr:colOff>
      <xdr:row>14</xdr:row>
      <xdr:rowOff>304187</xdr:rowOff>
    </xdr:from>
    <xdr:to>
      <xdr:col>29</xdr:col>
      <xdr:colOff>575935</xdr:colOff>
      <xdr:row>18</xdr:row>
      <xdr:rowOff>505110</xdr:rowOff>
    </xdr:to>
    <xdr:graphicFrame macro="">
      <xdr:nvGraphicFramePr>
        <xdr:cNvPr id="7" name="Gráfico 6">
          <a:extLst>
            <a:ext uri="{FF2B5EF4-FFF2-40B4-BE49-F238E27FC236}">
              <a16:creationId xmlns:a16="http://schemas.microsoft.com/office/drawing/2014/main" id="{196F5EB8-8AB7-49B3-B845-8D267C80B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2054</xdr:colOff>
      <xdr:row>19</xdr:row>
      <xdr:rowOff>244736</xdr:rowOff>
    </xdr:from>
    <xdr:to>
      <xdr:col>19</xdr:col>
      <xdr:colOff>23366</xdr:colOff>
      <xdr:row>23</xdr:row>
      <xdr:rowOff>451261</xdr:rowOff>
    </xdr:to>
    <xdr:graphicFrame macro="">
      <xdr:nvGraphicFramePr>
        <xdr:cNvPr id="8" name="Gráfico 7">
          <a:extLst>
            <a:ext uri="{FF2B5EF4-FFF2-40B4-BE49-F238E27FC236}">
              <a16:creationId xmlns:a16="http://schemas.microsoft.com/office/drawing/2014/main" id="{C0E9F1D1-FCB5-4C8D-A7FC-BC889BD1B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68439</xdr:colOff>
      <xdr:row>19</xdr:row>
      <xdr:rowOff>244736</xdr:rowOff>
    </xdr:from>
    <xdr:to>
      <xdr:col>29</xdr:col>
      <xdr:colOff>546844</xdr:colOff>
      <xdr:row>23</xdr:row>
      <xdr:rowOff>451261</xdr:rowOff>
    </xdr:to>
    <xdr:graphicFrame macro="">
      <xdr:nvGraphicFramePr>
        <xdr:cNvPr id="9" name="Gráfico 8">
          <a:extLst>
            <a:ext uri="{FF2B5EF4-FFF2-40B4-BE49-F238E27FC236}">
              <a16:creationId xmlns:a16="http://schemas.microsoft.com/office/drawing/2014/main" id="{5358234A-2CFB-4988-AD0C-F58C97F25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393955</xdr:colOff>
      <xdr:row>4</xdr:row>
      <xdr:rowOff>430788</xdr:rowOff>
    </xdr:from>
    <xdr:to>
      <xdr:col>18</xdr:col>
      <xdr:colOff>720677</xdr:colOff>
      <xdr:row>8</xdr:row>
      <xdr:rowOff>619730</xdr:rowOff>
    </xdr:to>
    <xdr:graphicFrame macro="">
      <xdr:nvGraphicFramePr>
        <xdr:cNvPr id="2" name="Gráfico 1">
          <a:extLst>
            <a:ext uri="{FF2B5EF4-FFF2-40B4-BE49-F238E27FC236}">
              <a16:creationId xmlns:a16="http://schemas.microsoft.com/office/drawing/2014/main" id="{E299B0CD-C12C-488F-9108-8C7D5B992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176654</xdr:colOff>
      <xdr:row>4</xdr:row>
      <xdr:rowOff>424295</xdr:rowOff>
    </xdr:from>
    <xdr:to>
      <xdr:col>29</xdr:col>
      <xdr:colOff>655059</xdr:colOff>
      <xdr:row>8</xdr:row>
      <xdr:rowOff>613237</xdr:rowOff>
    </xdr:to>
    <xdr:graphicFrame macro="">
      <xdr:nvGraphicFramePr>
        <xdr:cNvPr id="3" name="Gráfico 2">
          <a:extLst>
            <a:ext uri="{FF2B5EF4-FFF2-40B4-BE49-F238E27FC236}">
              <a16:creationId xmlns:a16="http://schemas.microsoft.com/office/drawing/2014/main" id="{EA8EFA0C-E416-473E-8A91-5711FEF2E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401154</xdr:colOff>
      <xdr:row>9</xdr:row>
      <xdr:rowOff>248524</xdr:rowOff>
    </xdr:from>
    <xdr:to>
      <xdr:col>18</xdr:col>
      <xdr:colOff>751201</xdr:colOff>
      <xdr:row>13</xdr:row>
      <xdr:rowOff>456300</xdr:rowOff>
    </xdr:to>
    <xdr:graphicFrame macro="">
      <xdr:nvGraphicFramePr>
        <xdr:cNvPr id="4" name="Gráfico 3">
          <a:extLst>
            <a:ext uri="{FF2B5EF4-FFF2-40B4-BE49-F238E27FC236}">
              <a16:creationId xmlns:a16="http://schemas.microsoft.com/office/drawing/2014/main" id="{C346A085-B5BC-470F-A7EA-9C693985F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427734</xdr:colOff>
      <xdr:row>14</xdr:row>
      <xdr:rowOff>269034</xdr:rowOff>
    </xdr:from>
    <xdr:to>
      <xdr:col>19</xdr:col>
      <xdr:colOff>1347</xdr:colOff>
      <xdr:row>18</xdr:row>
      <xdr:rowOff>469957</xdr:rowOff>
    </xdr:to>
    <xdr:graphicFrame macro="">
      <xdr:nvGraphicFramePr>
        <xdr:cNvPr id="5" name="Gráfico 4">
          <a:extLst>
            <a:ext uri="{FF2B5EF4-FFF2-40B4-BE49-F238E27FC236}">
              <a16:creationId xmlns:a16="http://schemas.microsoft.com/office/drawing/2014/main" id="{C0980B3D-9DD3-4011-AC20-C5803E38C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137017</xdr:colOff>
      <xdr:row>9</xdr:row>
      <xdr:rowOff>268116</xdr:rowOff>
    </xdr:from>
    <xdr:to>
      <xdr:col>29</xdr:col>
      <xdr:colOff>615422</xdr:colOff>
      <xdr:row>13</xdr:row>
      <xdr:rowOff>475892</xdr:rowOff>
    </xdr:to>
    <xdr:graphicFrame macro="">
      <xdr:nvGraphicFramePr>
        <xdr:cNvPr id="6" name="Gráfico 5">
          <a:extLst>
            <a:ext uri="{FF2B5EF4-FFF2-40B4-BE49-F238E27FC236}">
              <a16:creationId xmlns:a16="http://schemas.microsoft.com/office/drawing/2014/main" id="{6F72B65B-34AD-4A79-A5C3-722DA92AF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97530</xdr:colOff>
      <xdr:row>14</xdr:row>
      <xdr:rowOff>304187</xdr:rowOff>
    </xdr:from>
    <xdr:to>
      <xdr:col>29</xdr:col>
      <xdr:colOff>575935</xdr:colOff>
      <xdr:row>18</xdr:row>
      <xdr:rowOff>505110</xdr:rowOff>
    </xdr:to>
    <xdr:graphicFrame macro="">
      <xdr:nvGraphicFramePr>
        <xdr:cNvPr id="7" name="Gráfico 6">
          <a:extLst>
            <a:ext uri="{FF2B5EF4-FFF2-40B4-BE49-F238E27FC236}">
              <a16:creationId xmlns:a16="http://schemas.microsoft.com/office/drawing/2014/main" id="{1D35A68B-18B7-46F5-83FF-5439B666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17929</xdr:colOff>
      <xdr:row>19</xdr:row>
      <xdr:rowOff>308236</xdr:rowOff>
    </xdr:from>
    <xdr:to>
      <xdr:col>19</xdr:col>
      <xdr:colOff>39241</xdr:colOff>
      <xdr:row>23</xdr:row>
      <xdr:rowOff>514761</xdr:rowOff>
    </xdr:to>
    <xdr:graphicFrame macro="">
      <xdr:nvGraphicFramePr>
        <xdr:cNvPr id="8" name="Gráfico 7">
          <a:extLst>
            <a:ext uri="{FF2B5EF4-FFF2-40B4-BE49-F238E27FC236}">
              <a16:creationId xmlns:a16="http://schemas.microsoft.com/office/drawing/2014/main" id="{FF7C16B3-B0F7-498B-9AEF-7EBA35A46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68439</xdr:colOff>
      <xdr:row>19</xdr:row>
      <xdr:rowOff>244736</xdr:rowOff>
    </xdr:from>
    <xdr:to>
      <xdr:col>29</xdr:col>
      <xdr:colOff>546844</xdr:colOff>
      <xdr:row>23</xdr:row>
      <xdr:rowOff>451261</xdr:rowOff>
    </xdr:to>
    <xdr:graphicFrame macro="">
      <xdr:nvGraphicFramePr>
        <xdr:cNvPr id="9" name="Gráfico 8">
          <a:extLst>
            <a:ext uri="{FF2B5EF4-FFF2-40B4-BE49-F238E27FC236}">
              <a16:creationId xmlns:a16="http://schemas.microsoft.com/office/drawing/2014/main" id="{F53A72AD-612C-4B08-9F03-74CA237B4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7352</xdr:colOff>
      <xdr:row>4</xdr:row>
      <xdr:rowOff>144637</xdr:rowOff>
    </xdr:from>
    <xdr:to>
      <xdr:col>18</xdr:col>
      <xdr:colOff>675968</xdr:colOff>
      <xdr:row>8</xdr:row>
      <xdr:rowOff>607396</xdr:rowOff>
    </xdr:to>
    <xdr:graphicFrame macro="">
      <xdr:nvGraphicFramePr>
        <xdr:cNvPr id="2" name="Gráfico 1">
          <a:extLst>
            <a:ext uri="{FF2B5EF4-FFF2-40B4-BE49-F238E27FC236}">
              <a16:creationId xmlns:a16="http://schemas.microsoft.com/office/drawing/2014/main" id="{1590BACC-35F4-41A9-9F30-CF68EFA76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88634</xdr:colOff>
      <xdr:row>4</xdr:row>
      <xdr:rowOff>144693</xdr:rowOff>
    </xdr:from>
    <xdr:to>
      <xdr:col>29</xdr:col>
      <xdr:colOff>573185</xdr:colOff>
      <xdr:row>8</xdr:row>
      <xdr:rowOff>609353</xdr:rowOff>
    </xdr:to>
    <xdr:graphicFrame macro="">
      <xdr:nvGraphicFramePr>
        <xdr:cNvPr id="3" name="Gráfico 2">
          <a:extLst>
            <a:ext uri="{FF2B5EF4-FFF2-40B4-BE49-F238E27FC236}">
              <a16:creationId xmlns:a16="http://schemas.microsoft.com/office/drawing/2014/main" id="{E9AC552C-A2D1-4F5E-B2A0-278E3744F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484917</xdr:colOff>
      <xdr:row>9</xdr:row>
      <xdr:rowOff>152687</xdr:rowOff>
    </xdr:from>
    <xdr:to>
      <xdr:col>18</xdr:col>
      <xdr:colOff>675968</xdr:colOff>
      <xdr:row>13</xdr:row>
      <xdr:rowOff>625518</xdr:rowOff>
    </xdr:to>
    <xdr:graphicFrame macro="">
      <xdr:nvGraphicFramePr>
        <xdr:cNvPr id="4" name="Gráfico 3">
          <a:extLst>
            <a:ext uri="{FF2B5EF4-FFF2-40B4-BE49-F238E27FC236}">
              <a16:creationId xmlns:a16="http://schemas.microsoft.com/office/drawing/2014/main" id="{4AF58A12-7AE2-4C76-9B06-686BBE3A1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98773</xdr:colOff>
      <xdr:row>9</xdr:row>
      <xdr:rowOff>107141</xdr:rowOff>
    </xdr:from>
    <xdr:to>
      <xdr:col>29</xdr:col>
      <xdr:colOff>583324</xdr:colOff>
      <xdr:row>13</xdr:row>
      <xdr:rowOff>579972</xdr:rowOff>
    </xdr:to>
    <xdr:graphicFrame macro="">
      <xdr:nvGraphicFramePr>
        <xdr:cNvPr id="5" name="Gráfico 4">
          <a:extLst>
            <a:ext uri="{FF2B5EF4-FFF2-40B4-BE49-F238E27FC236}">
              <a16:creationId xmlns:a16="http://schemas.microsoft.com/office/drawing/2014/main" id="{21F80735-BA5B-4D7C-80EC-B0CF10492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9618</xdr:colOff>
      <xdr:row>14</xdr:row>
      <xdr:rowOff>170181</xdr:rowOff>
    </xdr:from>
    <xdr:to>
      <xdr:col>18</xdr:col>
      <xdr:colOff>675969</xdr:colOff>
      <xdr:row>18</xdr:row>
      <xdr:rowOff>642033</xdr:rowOff>
    </xdr:to>
    <xdr:graphicFrame macro="">
      <xdr:nvGraphicFramePr>
        <xdr:cNvPr id="6" name="Gráfico 5">
          <a:extLst>
            <a:ext uri="{FF2B5EF4-FFF2-40B4-BE49-F238E27FC236}">
              <a16:creationId xmlns:a16="http://schemas.microsoft.com/office/drawing/2014/main" id="{C81E27DE-2059-47CC-B586-7B4B365B4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112692</xdr:colOff>
      <xdr:row>14</xdr:row>
      <xdr:rowOff>108730</xdr:rowOff>
    </xdr:from>
    <xdr:to>
      <xdr:col>29</xdr:col>
      <xdr:colOff>597243</xdr:colOff>
      <xdr:row>18</xdr:row>
      <xdr:rowOff>580582</xdr:rowOff>
    </xdr:to>
    <xdr:graphicFrame macro="">
      <xdr:nvGraphicFramePr>
        <xdr:cNvPr id="7" name="Gráfico 6">
          <a:extLst>
            <a:ext uri="{FF2B5EF4-FFF2-40B4-BE49-F238E27FC236}">
              <a16:creationId xmlns:a16="http://schemas.microsoft.com/office/drawing/2014/main" id="{41EA4742-30AA-42FC-BBB7-256CCEDB8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11349</xdr:colOff>
      <xdr:row>19</xdr:row>
      <xdr:rowOff>169318</xdr:rowOff>
    </xdr:from>
    <xdr:to>
      <xdr:col>18</xdr:col>
      <xdr:colOff>691331</xdr:colOff>
      <xdr:row>23</xdr:row>
      <xdr:rowOff>647053</xdr:rowOff>
    </xdr:to>
    <xdr:graphicFrame macro="">
      <xdr:nvGraphicFramePr>
        <xdr:cNvPr id="8" name="Gráfico 7">
          <a:extLst>
            <a:ext uri="{FF2B5EF4-FFF2-40B4-BE49-F238E27FC236}">
              <a16:creationId xmlns:a16="http://schemas.microsoft.com/office/drawing/2014/main" id="{83E0EA24-7204-4CF0-915F-54E0E84E3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79756</xdr:colOff>
      <xdr:row>19</xdr:row>
      <xdr:rowOff>107868</xdr:rowOff>
    </xdr:from>
    <xdr:to>
      <xdr:col>29</xdr:col>
      <xdr:colOff>564307</xdr:colOff>
      <xdr:row>23</xdr:row>
      <xdr:rowOff>585603</xdr:rowOff>
    </xdr:to>
    <xdr:graphicFrame macro="">
      <xdr:nvGraphicFramePr>
        <xdr:cNvPr id="9" name="Gráfico 8">
          <a:extLst>
            <a:ext uri="{FF2B5EF4-FFF2-40B4-BE49-F238E27FC236}">
              <a16:creationId xmlns:a16="http://schemas.microsoft.com/office/drawing/2014/main" id="{AB673609-1836-4D59-BDA0-1525796A1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wnloads\20230301_Tablero_Indicadores_SG_III_Cuatrimestre_202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abio.alarcon\Downloads\Tablero_Indicadores_SG_Estrat&#233;gicos%20y%20proyectos_2024_20250610_V2%20(1).xlsx" TargetMode="External"/><Relationship Id="rId1" Type="http://schemas.openxmlformats.org/officeDocument/2006/relationships/externalLinkPath" Target="file:///C:\Users\fabio.alarcon\Downloads\Tablero_Indicadores_SG_Estrat&#233;gicos%20y%20proyectos_2024_20250610_V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20230314_Tablero_Indicadores_SG_III_Cuatrimestre_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INSTRUCTIVO"/>
      <sheetName val="VARIABLES"/>
      <sheetName val="IIICUATRI2022"/>
    </sheetNames>
    <sheetDataSet>
      <sheetData sheetId="0"/>
      <sheetData sheetId="1"/>
      <sheetData sheetId="2">
        <row r="3">
          <cell r="A3" t="str">
            <v xml:space="preserve">PLANEACIÓN ESTRATÉGICA Y CONTROL </v>
          </cell>
          <cell r="C3">
            <v>0</v>
          </cell>
        </row>
        <row r="4">
          <cell r="A4" t="str">
            <v>GESTIÓN DEL CONOCIMIENTO Y COMUNICACIONES</v>
          </cell>
          <cell r="C4" t="str">
            <v>MENSUAL</v>
          </cell>
        </row>
        <row r="5">
          <cell r="A5" t="str">
            <v>GESTIÓN DE LA INFORMACIÓN AGROPECUARIA</v>
          </cell>
          <cell r="C5" t="str">
            <v>BIMESTRAL</v>
          </cell>
        </row>
        <row r="6">
          <cell r="A6" t="str">
            <v>PLANIFICACIÓN DEL ORDENAMIENTO AGROPECUARIO NACIONAL</v>
          </cell>
          <cell r="C6" t="str">
            <v>TRIMESTRAL</v>
          </cell>
        </row>
        <row r="7">
          <cell r="A7" t="str">
            <v>PLANIFICACIÓN DEL ORDENAMIENTO AGROPECUARIO TERRITORIAL</v>
          </cell>
          <cell r="C7" t="str">
            <v>CUATRIMESTRAL</v>
          </cell>
        </row>
        <row r="8">
          <cell r="A8" t="str">
            <v>GESTIÓN FINANCIERA</v>
          </cell>
          <cell r="C8" t="str">
            <v>SEMESTRAL</v>
          </cell>
        </row>
        <row r="9">
          <cell r="A9" t="str">
            <v>ADMINISTRACIÓN DE BIENES Y SERVICIOS</v>
          </cell>
          <cell r="C9" t="str">
            <v>ANUAL</v>
          </cell>
        </row>
        <row r="10">
          <cell r="A10" t="str">
            <v>GESTIÓN CONTRACTUAL</v>
          </cell>
          <cell r="C10" t="str">
            <v>OTRA</v>
          </cell>
        </row>
        <row r="11">
          <cell r="A11" t="str">
            <v>GESTIÓN DEL TALENTO HUMANO</v>
          </cell>
        </row>
        <row r="12">
          <cell r="A12" t="str">
            <v>GESTIÓN DE SERVICIOS TECNOLÓGICOS</v>
          </cell>
        </row>
        <row r="13">
          <cell r="A13" t="str">
            <v>GESTIÓN DOCUMENTAL</v>
          </cell>
        </row>
        <row r="14">
          <cell r="A14" t="str">
            <v>EVALUACIÓN INDEPENDIENTE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1)"/>
      <sheetName val="INSTRUCTIVO"/>
      <sheetName val="VARIABLES"/>
      <sheetName val="IIICUATRI2022"/>
      <sheetName val="INDICADORES ESTRATÉGICOS"/>
      <sheetName val="PROYECTO DOTA"/>
      <sheetName val="PROYECTO INFO"/>
      <sheetName val="PROYECTO CONSOLIDACIÓN"/>
      <sheetName val="PROYECTO FORTALECIMIENTO"/>
      <sheetName val="PROCESOS"/>
    </sheetNames>
    <sheetDataSet>
      <sheetData sheetId="0" refreshError="1"/>
      <sheetData sheetId="1" refreshError="1"/>
      <sheetData sheetId="2">
        <row r="3">
          <cell r="A3" t="str">
            <v xml:space="preserve">PLANEACIÓN ESTRATÉGICA Y CONTROL </v>
          </cell>
        </row>
        <row r="4">
          <cell r="A4" t="str">
            <v>GESTIÓN DEL CONOCIMIENTO Y COMUNICACIONES</v>
          </cell>
          <cell r="C4" t="str">
            <v>MENSUAL</v>
          </cell>
        </row>
        <row r="5">
          <cell r="A5" t="str">
            <v>GESTIÓN DE LA INFORMACIÓN AGROPECUARIA</v>
          </cell>
          <cell r="C5" t="str">
            <v>BIMESTRAL</v>
          </cell>
        </row>
        <row r="6">
          <cell r="A6" t="str">
            <v>PLANIFICACIÓN DEL ORDENAMIENTO AGROPECUARIO NACIONAL</v>
          </cell>
          <cell r="C6" t="str">
            <v>TRIMESTRAL</v>
          </cell>
        </row>
        <row r="7">
          <cell r="A7" t="str">
            <v>PLANIFICACIÓN DEL ORDENAMIENTO AGROPECUARIO TERRITORIAL</v>
          </cell>
          <cell r="C7" t="str">
            <v>CUATRIMESTRAL</v>
          </cell>
        </row>
        <row r="8">
          <cell r="A8" t="str">
            <v>GESTIÓN FINANCIERA</v>
          </cell>
          <cell r="C8" t="str">
            <v>SEMESTRAL</v>
          </cell>
        </row>
        <row r="9">
          <cell r="A9" t="str">
            <v>ADMINISTRACIÓN DE BIENES Y SERVICIOS</v>
          </cell>
          <cell r="C9" t="str">
            <v>ANUAL</v>
          </cell>
        </row>
        <row r="10">
          <cell r="A10" t="str">
            <v>GESTIÓN CONTRACTUAL</v>
          </cell>
          <cell r="C10" t="str">
            <v>OTRA</v>
          </cell>
        </row>
        <row r="11">
          <cell r="A11" t="str">
            <v>GESTIÓN DEL TALENTO HUMANO</v>
          </cell>
        </row>
        <row r="12">
          <cell r="A12" t="str">
            <v>GESTIÓN DE SERVICIOS TECNOLÓGICOS</v>
          </cell>
        </row>
        <row r="13">
          <cell r="A13" t="str">
            <v>GESTIÓN DOCUMENTAL</v>
          </cell>
        </row>
        <row r="14">
          <cell r="A14" t="str">
            <v>EVALUACIÓN INDEPENDIENTE</v>
          </cell>
        </row>
      </sheetData>
      <sheetData sheetId="3" refreshError="1"/>
      <sheetData sheetId="4">
        <row r="4">
          <cell r="E4" t="str">
            <v>META</v>
          </cell>
        </row>
      </sheetData>
      <sheetData sheetId="5">
        <row r="4">
          <cell r="D4" t="str">
            <v>META</v>
          </cell>
        </row>
      </sheetData>
      <sheetData sheetId="6">
        <row r="4">
          <cell r="D4" t="str">
            <v>META</v>
          </cell>
        </row>
      </sheetData>
      <sheetData sheetId="7">
        <row r="4">
          <cell r="D4" t="str">
            <v>META</v>
          </cell>
        </row>
      </sheetData>
      <sheetData sheetId="8">
        <row r="4">
          <cell r="D4" t="str">
            <v>META</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INSTRUCTIVO"/>
      <sheetName val="IIICUATRI2022"/>
      <sheetName val="VARIABLES"/>
      <sheetName val="INDICADORES ESTRATÉGICOS"/>
      <sheetName val="PROYECTO GESTUA"/>
      <sheetName val="PROYECTO TIC"/>
      <sheetName val="PROYECTO FORTA"/>
    </sheetNames>
    <sheetDataSet>
      <sheetData sheetId="0" refreshError="1"/>
      <sheetData sheetId="1" refreshError="1"/>
      <sheetData sheetId="2" refreshError="1"/>
      <sheetData sheetId="3"/>
      <sheetData sheetId="4" refreshError="1"/>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A87105-9B11-44E9-93A0-14EC33394CB6}" name="Tabla5" displayName="Tabla5" ref="B4:I79" totalsRowShown="0" headerRowDxfId="66" dataDxfId="64" headerRowBorderDxfId="65" tableBorderDxfId="63" totalsRowBorderDxfId="62">
  <autoFilter ref="B4:I79" xr:uid="{00000000-0009-0000-0100-000005000000}"/>
  <tableColumns count="8">
    <tableColumn id="1" xr3:uid="{2D764BB2-CD03-4E0E-A2D6-2F08FE3A2FF0}" name="OBJETIVO ESTRATEGICO" dataDxfId="61" totalsRowDxfId="60"/>
    <tableColumn id="8" xr3:uid="{AE3246FF-431B-400E-99C4-46C2E730C2A8}" name="INDICADOR" dataDxfId="59" totalsRowDxfId="58"/>
    <tableColumn id="2" xr3:uid="{598CB9D2-D002-4696-9B38-DA32FE7E4C20}" name="PERIODO" dataDxfId="57" totalsRowDxfId="56"/>
    <tableColumn id="3" xr3:uid="{70DD469F-1FC0-4661-9916-C7106E302638}" name="META" dataDxfId="55"/>
    <tableColumn id="4" xr3:uid="{B63484A3-7841-41DE-920A-0841E39FEE5A}" name="EJECUTADO" dataDxfId="54"/>
    <tableColumn id="9" xr3:uid="{D317F6C7-98B0-42E4-B8B6-03CEFA1B72B6}" name="CUMPLIMIENTO" dataDxfId="53" dataCellStyle="Porcentaje">
      <calculatedColumnFormula>IFERROR(Tabla5[[#This Row],[EJECUTADO]]/Tabla5[[#This Row],[META]]," ")</calculatedColumnFormula>
    </tableColumn>
    <tableColumn id="6" xr3:uid="{ABBD608D-CA3A-4626-A38B-F817CC7BC1BF}" name="AVANCE ACUMULADO / META" dataDxfId="52">
      <calculatedColumnFormula>+Tabla5[[#This Row],[EJECUTADO]]/E$9</calculatedColumnFormula>
    </tableColumn>
    <tableColumn id="5" xr3:uid="{26673594-B7F2-45EC-86B8-51A98A87A21B}" name="Columna1" dataDxfId="51"/>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92B470-9B5D-4F8C-9555-5702CB2A1955}" name="Tabla52" displayName="Tabla52" ref="B4:G39" totalsRowShown="0" headerRowDxfId="50" dataDxfId="48" headerRowBorderDxfId="49" tableBorderDxfId="47" totalsRowBorderDxfId="46">
  <autoFilter ref="B4:G39" xr:uid="{00000000-0009-0000-0100-000001000000}"/>
  <tableColumns count="6">
    <tableColumn id="8" xr3:uid="{897CA3E7-C608-47FA-AE2A-D6F4DA909F39}" name="INDICADOR" dataDxfId="45" totalsRowDxfId="44"/>
    <tableColumn id="2" xr3:uid="{50382032-F3D1-467B-8782-4F94219763F1}" name="PERIODO" dataDxfId="43" totalsRowDxfId="42"/>
    <tableColumn id="3" xr3:uid="{338074EB-349B-47E3-BF13-9F956C7984EE}" name="META" dataDxfId="41" totalsRowDxfId="40"/>
    <tableColumn id="4" xr3:uid="{8C84C5A7-DFC0-48A8-9DA2-4074C4008AAE}" name="EJECUTADO" dataDxfId="39" totalsRowDxfId="38"/>
    <tableColumn id="9" xr3:uid="{452908D7-798D-40DB-8BC7-5C67805ACB4A}" name="CUMPLIMIENTO" dataDxfId="37" totalsRowDxfId="36" dataCellStyle="Porcentaje">
      <calculatedColumnFormula>IFERROR(Tabla52[[#This Row],[EJECUTADO]]/Tabla52[[#This Row],[META]]," ")</calculatedColumnFormula>
    </tableColumn>
    <tableColumn id="6" xr3:uid="{4F8D07D6-B5B1-431E-828E-5003AC5C0604}" name="AVANCE ACUMULADO / META" dataDxfId="35">
      <calculatedColumnFormula>+Tabla52[[#This Row],[EJECUTADO]]/D$9</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369792-C6E7-4E60-8465-1689A0B718CA}" name="Tabla5284" displayName="Tabla5284" ref="B4:G24" totalsRowShown="0" headerRowDxfId="34" dataDxfId="32" headerRowBorderDxfId="33" tableBorderDxfId="31" totalsRowBorderDxfId="30">
  <autoFilter ref="B4:G24" xr:uid="{00000000-0009-0000-0100-000003000000}"/>
  <tableColumns count="6">
    <tableColumn id="8" xr3:uid="{1CAD8587-F9E8-4B27-BDE2-928A6E0E51F4}" name="INDICADOR" dataDxfId="29"/>
    <tableColumn id="2" xr3:uid="{8E354B33-DD97-4357-984F-80B047D69606}" name="PERIODO" dataDxfId="28"/>
    <tableColumn id="3" xr3:uid="{0E76BEA2-1AEC-43C5-BD5A-91CBC28BAEFE}" name="META" dataDxfId="27"/>
    <tableColumn id="4" xr3:uid="{8903624F-E2D8-4DB7-87F0-32C908CE3D56}" name="EJECUTADO" dataDxfId="26"/>
    <tableColumn id="9" xr3:uid="{9D9FDEB7-DA4E-4047-9EB2-1D87F03941EC}" name="CUMPLIMIENTO" dataDxfId="25" dataCellStyle="Porcentaje">
      <calculatedColumnFormula>IFERROR(Tabla5284[[#This Row],[EJECUTADO]]/Tabla5284[[#This Row],[META]]," ")</calculatedColumnFormula>
    </tableColumn>
    <tableColumn id="6" xr3:uid="{F1234DC6-8871-43F7-B927-3165FC826169}" name="AVANCE ACUMULADO / META" dataDxfId="24">
      <calculatedColumnFormula>+Tabla5284[[#This Row],[EJECUTADO]]/D$9</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B795B-F632-4C3F-8228-E2D53A88420F}" name="Tabla52843" displayName="Tabla52843" ref="B4:G29" totalsRowShown="0" headerRowDxfId="23" dataDxfId="21" headerRowBorderDxfId="22" tableBorderDxfId="20" totalsRowBorderDxfId="19">
  <autoFilter ref="B4:G29" xr:uid="{00000000-0009-0000-0100-000003000000}"/>
  <tableColumns count="6">
    <tableColumn id="8" xr3:uid="{F5DD45C9-E913-4D75-841A-25AB547843CA}" name="INDICADOR" dataDxfId="18"/>
    <tableColumn id="2" xr3:uid="{22641505-A651-4BCF-992D-F8FEBB9F31C4}" name="PERIODO" dataDxfId="17"/>
    <tableColumn id="3" xr3:uid="{9A8EDEAB-38D1-4741-8710-7767947A4AD3}" name="META" dataDxfId="16"/>
    <tableColumn id="4" xr3:uid="{CEFB955C-F8BA-4A02-BE27-B335F801E342}" name="EJECUTADO" dataDxfId="15"/>
    <tableColumn id="9" xr3:uid="{99202C32-3780-43EE-A27F-46AFFBFD204E}" name="CUMPLIMIENTO" dataDxfId="14" dataCellStyle="Porcentaje">
      <calculatedColumnFormula>IFERROR(Tabla52843[[#This Row],[EJECUTADO]]/Tabla52843[[#This Row],[META]]," ")</calculatedColumnFormula>
    </tableColumn>
    <tableColumn id="6" xr3:uid="{3CB0276A-2120-488D-8A30-4C7FEFA49C78}" name="AVANCE ACUMULADO / META" dataDxfId="13">
      <calculatedColumnFormula>+Tabla52843[[#This Row],[EJECUTADO]]/D$9</calculatedColumnFormula>
    </tableColumn>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2EAC30-52EA-4950-B3B7-AD41217E4935}" name="Tabla5289" displayName="Tabla5289" ref="B4:G24" totalsRowShown="0" headerRowDxfId="12" dataDxfId="10" headerRowBorderDxfId="11" tableBorderDxfId="9" totalsRowBorderDxfId="8">
  <autoFilter ref="B4:G24" xr:uid="{00000000-0009-0000-0100-000008000000}"/>
  <tableColumns count="6">
    <tableColumn id="8" xr3:uid="{17BAA7C1-F7F6-4DA1-A093-0149F81C1A93}" name="INDICADOR" dataDxfId="7" totalsRowDxfId="6"/>
    <tableColumn id="2" xr3:uid="{13C979B8-0C4C-43A2-9354-F793E20D726C}" name="PERIODO" dataDxfId="5" totalsRowDxfId="4"/>
    <tableColumn id="3" xr3:uid="{3469CA6F-E780-4C0F-9DFB-BB9F4A0C155A}" name="META" dataDxfId="3"/>
    <tableColumn id="4" xr3:uid="{AB7CF230-B489-44A4-AAB0-EC27CC758692}" name="EJECUTADO" dataDxfId="2"/>
    <tableColumn id="9" xr3:uid="{BE995740-2936-4F98-845F-8E79620D0B9B}" name="CUMPLIMIENTO" dataDxfId="1" dataCellStyle="Porcentaje">
      <calculatedColumnFormula>IFERROR(Tabla5289[[#This Row],[EJECUTADO]]/Tabla5289[[#This Row],[META]]," ")</calculatedColumnFormula>
    </tableColumn>
    <tableColumn id="6" xr3:uid="{091B4BD0-34ED-45AC-8F66-0BB3C8EFFE43}" name="AVANCE ACUMULADO / META" dataDxfId="0">
      <calculatedColumnFormula>+Tabla5289[[#This Row],[EJECUTADO]]/D$9</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externalLinkPath" Target="file:///C:\Users\fabio.alarcon\Downloads\Tablero_Indicadores_SG_Estrat&#233;gicos%20y%20proyectos_2024_20250610_V2%20(1).xlsx" TargetMode="External"/><Relationship Id="rId1" Type="http://schemas.openxmlformats.org/officeDocument/2006/relationships/externalLinkPath" Target="file:///C:\Users\fabio.alarcon\Downloads\Tablero_Indicadores_SG_Estrat&#233;gicos%20y%20proyectos_2024_20250610_V2%20(1).xlsx" TargetMode="External"/><Relationship Id="rId5" Type="http://schemas.openxmlformats.org/officeDocument/2006/relationships/table" Target="../tables/table1.x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externalLinkPath" Target="file:///C:\Users\fabio.alarcon\Downloads\Tablero_Indicadores_SG_Estrat&#233;gicos%20y%20proyectos_2024_20250610_V2%20(1).xlsx" TargetMode="External"/><Relationship Id="rId1" Type="http://schemas.openxmlformats.org/officeDocument/2006/relationships/externalLinkPath" Target="file:///C:\Users\fabio.alarcon\Downloads\Tablero_Indicadores_SG_Estrat&#233;gicos%20y%20proyectos_2024_20250610_V2%20(1).xlsx" TargetMode="External"/><Relationship Id="rId5" Type="http://schemas.openxmlformats.org/officeDocument/2006/relationships/table" Target="../tables/table2.x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externalLinkPath" Target="file:///C:\Users\USUARIO\Downloads\20230314_Tablero_Indicadores_SG_III_Cuatrimestre_2022%20(1).xlsx" TargetMode="External"/><Relationship Id="rId1" Type="http://schemas.openxmlformats.org/officeDocument/2006/relationships/externalLinkPath" Target="file:///C:\Users\USUARIO\Downloads\20230314_Tablero_Indicadores_SG_III_Cuatrimestre_2022%20(1).xlsx" TargetMode="External"/><Relationship Id="rId5" Type="http://schemas.openxmlformats.org/officeDocument/2006/relationships/table" Target="../tables/table3.x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externalLinkPath" Target="file:///C:\Users\USUARIO\Downloads\20230314_Tablero_Indicadores_SG_III_Cuatrimestre_2022%20(1).xlsx" TargetMode="External"/><Relationship Id="rId1" Type="http://schemas.openxmlformats.org/officeDocument/2006/relationships/externalLinkPath" Target="file:///C:\Users\USUARIO\Downloads\20230314_Tablero_Indicadores_SG_III_Cuatrimestre_2022%20(1).xlsx" TargetMode="External"/><Relationship Id="rId5" Type="http://schemas.openxmlformats.org/officeDocument/2006/relationships/table" Target="../tables/table4.x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externalLinkPath" Target="file:///C:\Users\fabio.alarcon\Downloads\Tablero_Indicadores_SG_Estrat&#233;gicos%20y%20proyectos_2024_20250610_V2%20(1).xlsx" TargetMode="External"/><Relationship Id="rId1" Type="http://schemas.openxmlformats.org/officeDocument/2006/relationships/externalLinkPath" Target="file:///C:\Users\fabio.alarcon\Downloads\Tablero_Indicadores_SG_Estrat&#233;gicos%20y%20proyectos_2024_20250610_V2%20(1).xlsx" TargetMode="External"/><Relationship Id="rId5" Type="http://schemas.openxmlformats.org/officeDocument/2006/relationships/table" Target="../tables/table5.x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opLeftCell="A18" zoomScaleNormal="100" zoomScaleSheetLayoutView="100" zoomScalePageLayoutView="60" workbookViewId="0">
      <selection activeCell="G19" sqref="G19:O19"/>
    </sheetView>
  </sheetViews>
  <sheetFormatPr baseColWidth="10" defaultColWidth="0" defaultRowHeight="15" zeroHeight="1" x14ac:dyDescent="0.25"/>
  <cols>
    <col min="1" max="1" width="8.85546875" customWidth="1"/>
    <col min="2" max="2" width="13.140625" customWidth="1"/>
    <col min="3" max="3" width="11.5703125" customWidth="1"/>
    <col min="4" max="4" width="5.85546875" customWidth="1"/>
    <col min="5" max="5" width="15.7109375" customWidth="1"/>
    <col min="6" max="6" width="6.140625" customWidth="1"/>
    <col min="7" max="7" width="11.42578125" customWidth="1"/>
    <col min="8" max="8" width="20.85546875" customWidth="1"/>
    <col min="9" max="9" width="10.5703125" customWidth="1"/>
    <col min="10" max="10" width="25" customWidth="1"/>
    <col min="11" max="11" width="15.140625" customWidth="1"/>
    <col min="12" max="12" width="12.5703125" customWidth="1"/>
    <col min="13" max="13" width="9.7109375" customWidth="1"/>
    <col min="14" max="14" width="20.42578125" customWidth="1"/>
    <col min="15" max="15" width="24.28515625" customWidth="1"/>
    <col min="16" max="16" width="0.5703125" customWidth="1"/>
    <col min="17" max="16384" width="11.42578125" hidden="1"/>
  </cols>
  <sheetData>
    <row r="1" spans="1:16" ht="19.5" customHeight="1" x14ac:dyDescent="0.25">
      <c r="A1" s="131"/>
      <c r="B1" s="131"/>
      <c r="C1" s="131"/>
      <c r="D1" s="132"/>
      <c r="E1" s="133" t="e">
        <f>+#REF!</f>
        <v>#REF!</v>
      </c>
      <c r="F1" s="133"/>
      <c r="G1" s="133"/>
      <c r="H1" s="133"/>
      <c r="I1" s="133"/>
      <c r="J1" s="133"/>
      <c r="K1" s="134" t="s">
        <v>1</v>
      </c>
      <c r="L1" s="134"/>
      <c r="M1" s="134"/>
      <c r="N1" s="147" t="e">
        <f>+#REF!</f>
        <v>#REF!</v>
      </c>
      <c r="O1" s="147"/>
      <c r="P1" s="130"/>
    </row>
    <row r="2" spans="1:16" ht="18.75" customHeight="1" x14ac:dyDescent="0.25">
      <c r="A2" s="131"/>
      <c r="B2" s="131"/>
      <c r="C2" s="131"/>
      <c r="D2" s="132"/>
      <c r="E2" s="133"/>
      <c r="F2" s="133"/>
      <c r="G2" s="133"/>
      <c r="H2" s="133"/>
      <c r="I2" s="133"/>
      <c r="J2" s="133"/>
      <c r="K2" s="134" t="s">
        <v>3</v>
      </c>
      <c r="L2" s="134"/>
      <c r="M2" s="134"/>
      <c r="N2" s="147" t="e">
        <f>+#REF!</f>
        <v>#REF!</v>
      </c>
      <c r="O2" s="147"/>
      <c r="P2" s="130"/>
    </row>
    <row r="3" spans="1:16" ht="28.5" customHeight="1" x14ac:dyDescent="0.25">
      <c r="A3" s="131"/>
      <c r="B3" s="131"/>
      <c r="C3" s="131"/>
      <c r="D3" s="132"/>
      <c r="E3" s="133"/>
      <c r="F3" s="133"/>
      <c r="G3" s="133"/>
      <c r="H3" s="133"/>
      <c r="I3" s="133"/>
      <c r="J3" s="133"/>
      <c r="K3" s="135" t="s">
        <v>4</v>
      </c>
      <c r="L3" s="135"/>
      <c r="M3" s="135"/>
      <c r="N3" s="148" t="e">
        <f>+#REF!</f>
        <v>#REF!</v>
      </c>
      <c r="O3" s="148"/>
      <c r="P3" s="130"/>
    </row>
    <row r="4" spans="1:16" ht="4.5" customHeight="1" x14ac:dyDescent="0.25">
      <c r="A4" s="136"/>
      <c r="B4" s="136"/>
      <c r="C4" s="136"/>
      <c r="D4" s="136"/>
      <c r="E4" s="137"/>
      <c r="F4" s="137"/>
      <c r="G4" s="137"/>
      <c r="H4" s="137"/>
      <c r="I4" s="137"/>
      <c r="J4" s="137"/>
      <c r="K4" s="137"/>
      <c r="L4" s="137"/>
      <c r="M4" s="137"/>
      <c r="N4" s="137"/>
      <c r="O4" s="137"/>
      <c r="P4" s="130"/>
    </row>
    <row r="5" spans="1:16" x14ac:dyDescent="0.25">
      <c r="A5" s="138" t="s">
        <v>160</v>
      </c>
      <c r="B5" s="138"/>
      <c r="C5" s="138"/>
      <c r="D5" s="138"/>
      <c r="E5" s="138"/>
      <c r="F5" s="138"/>
      <c r="G5" s="138"/>
      <c r="H5" s="138"/>
      <c r="I5" s="138"/>
      <c r="J5" s="138"/>
      <c r="K5" s="138"/>
      <c r="L5" s="138"/>
      <c r="M5" s="138"/>
      <c r="N5" s="138"/>
      <c r="O5" s="138"/>
      <c r="P5" s="130"/>
    </row>
    <row r="6" spans="1:16" x14ac:dyDescent="0.25">
      <c r="A6" s="30" t="s">
        <v>161</v>
      </c>
      <c r="B6" s="139" t="s">
        <v>162</v>
      </c>
      <c r="C6" s="139"/>
      <c r="D6" s="139"/>
      <c r="E6" s="139"/>
      <c r="F6" s="139"/>
      <c r="G6" s="139" t="s">
        <v>163</v>
      </c>
      <c r="H6" s="139"/>
      <c r="I6" s="139"/>
      <c r="J6" s="139"/>
      <c r="K6" s="139"/>
      <c r="L6" s="139"/>
      <c r="M6" s="139"/>
      <c r="N6" s="139"/>
      <c r="O6" s="139"/>
      <c r="P6" s="130"/>
    </row>
    <row r="7" spans="1:16" ht="33" customHeight="1" x14ac:dyDescent="0.25">
      <c r="A7" s="1">
        <v>1</v>
      </c>
      <c r="B7" s="140" t="s">
        <v>164</v>
      </c>
      <c r="C7" s="140"/>
      <c r="D7" s="140"/>
      <c r="E7" s="140"/>
      <c r="F7" s="140"/>
      <c r="G7" s="149" t="s">
        <v>165</v>
      </c>
      <c r="H7" s="149"/>
      <c r="I7" s="149"/>
      <c r="J7" s="149"/>
      <c r="K7" s="149"/>
      <c r="L7" s="149"/>
      <c r="M7" s="149"/>
      <c r="N7" s="149"/>
      <c r="O7" s="149"/>
      <c r="P7" s="130"/>
    </row>
    <row r="8" spans="1:16" ht="30" customHeight="1" x14ac:dyDescent="0.25">
      <c r="A8" s="1">
        <v>2</v>
      </c>
      <c r="B8" s="140" t="s">
        <v>166</v>
      </c>
      <c r="C8" s="140"/>
      <c r="D8" s="140"/>
      <c r="E8" s="140"/>
      <c r="F8" s="140"/>
      <c r="G8" s="149" t="s">
        <v>167</v>
      </c>
      <c r="H8" s="149"/>
      <c r="I8" s="149"/>
      <c r="J8" s="149"/>
      <c r="K8" s="149"/>
      <c r="L8" s="149"/>
      <c r="M8" s="149"/>
      <c r="N8" s="149"/>
      <c r="O8" s="149"/>
      <c r="P8" s="130"/>
    </row>
    <row r="9" spans="1:16" ht="28.5" customHeight="1" x14ac:dyDescent="0.25">
      <c r="A9" s="1">
        <v>3</v>
      </c>
      <c r="B9" s="140" t="s">
        <v>168</v>
      </c>
      <c r="C9" s="140"/>
      <c r="D9" s="140"/>
      <c r="E9" s="140"/>
      <c r="F9" s="140"/>
      <c r="G9" s="141" t="s">
        <v>169</v>
      </c>
      <c r="H9" s="141"/>
      <c r="I9" s="141"/>
      <c r="J9" s="141"/>
      <c r="K9" s="141"/>
      <c r="L9" s="141"/>
      <c r="M9" s="141"/>
      <c r="N9" s="141"/>
      <c r="O9" s="141"/>
      <c r="P9" s="130"/>
    </row>
    <row r="10" spans="1:16" ht="30" customHeight="1" x14ac:dyDescent="0.25">
      <c r="A10" s="1">
        <v>4</v>
      </c>
      <c r="B10" s="142" t="s">
        <v>170</v>
      </c>
      <c r="C10" s="142"/>
      <c r="D10" s="142"/>
      <c r="E10" s="142"/>
      <c r="F10" s="142"/>
      <c r="G10" s="141" t="s">
        <v>171</v>
      </c>
      <c r="H10" s="145"/>
      <c r="I10" s="145"/>
      <c r="J10" s="145"/>
      <c r="K10" s="145"/>
      <c r="L10" s="145"/>
      <c r="M10" s="145"/>
      <c r="N10" s="145"/>
      <c r="O10" s="145"/>
      <c r="P10" s="130"/>
    </row>
    <row r="11" spans="1:16" ht="34.5" customHeight="1" x14ac:dyDescent="0.25">
      <c r="A11" s="1">
        <v>5</v>
      </c>
      <c r="B11" s="142" t="s">
        <v>172</v>
      </c>
      <c r="C11" s="142"/>
      <c r="D11" s="142"/>
      <c r="E11" s="142"/>
      <c r="F11" s="142"/>
      <c r="G11" s="141" t="s">
        <v>173</v>
      </c>
      <c r="H11" s="141"/>
      <c r="I11" s="141"/>
      <c r="J11" s="141"/>
      <c r="K11" s="141"/>
      <c r="L11" s="141"/>
      <c r="M11" s="141"/>
      <c r="N11" s="141"/>
      <c r="O11" s="141"/>
      <c r="P11" s="130"/>
    </row>
    <row r="12" spans="1:16" ht="34.5" customHeight="1" x14ac:dyDescent="0.25">
      <c r="A12" s="1">
        <v>6</v>
      </c>
      <c r="B12" s="142" t="s">
        <v>174</v>
      </c>
      <c r="C12" s="142"/>
      <c r="D12" s="142"/>
      <c r="E12" s="142"/>
      <c r="F12" s="142"/>
      <c r="G12" s="141" t="s">
        <v>175</v>
      </c>
      <c r="H12" s="141"/>
      <c r="I12" s="141"/>
      <c r="J12" s="141"/>
      <c r="K12" s="141"/>
      <c r="L12" s="141"/>
      <c r="M12" s="141"/>
      <c r="N12" s="141"/>
      <c r="O12" s="141"/>
      <c r="P12" s="130"/>
    </row>
    <row r="13" spans="1:16" ht="34.5" customHeight="1" x14ac:dyDescent="0.25">
      <c r="A13" s="1">
        <v>7</v>
      </c>
      <c r="B13" s="142" t="s">
        <v>176</v>
      </c>
      <c r="C13" s="142"/>
      <c r="D13" s="142"/>
      <c r="E13" s="142"/>
      <c r="F13" s="142"/>
      <c r="G13" s="141" t="s">
        <v>177</v>
      </c>
      <c r="H13" s="141"/>
      <c r="I13" s="141"/>
      <c r="J13" s="141"/>
      <c r="K13" s="141"/>
      <c r="L13" s="141"/>
      <c r="M13" s="141"/>
      <c r="N13" s="141"/>
      <c r="O13" s="141"/>
      <c r="P13" s="130"/>
    </row>
    <row r="14" spans="1:16" ht="34.5" customHeight="1" x14ac:dyDescent="0.25">
      <c r="A14" s="1">
        <v>8</v>
      </c>
      <c r="B14" s="142" t="s">
        <v>178</v>
      </c>
      <c r="C14" s="142"/>
      <c r="D14" s="142"/>
      <c r="E14" s="142"/>
      <c r="F14" s="142"/>
      <c r="G14" s="141" t="s">
        <v>179</v>
      </c>
      <c r="H14" s="141"/>
      <c r="I14" s="141"/>
      <c r="J14" s="141"/>
      <c r="K14" s="141"/>
      <c r="L14" s="141"/>
      <c r="M14" s="141"/>
      <c r="N14" s="141"/>
      <c r="O14" s="141"/>
      <c r="P14" s="130"/>
    </row>
    <row r="15" spans="1:16" ht="34.5" customHeight="1" x14ac:dyDescent="0.25">
      <c r="A15" s="1">
        <v>9</v>
      </c>
      <c r="B15" s="142" t="s">
        <v>180</v>
      </c>
      <c r="C15" s="142"/>
      <c r="D15" s="142"/>
      <c r="E15" s="142"/>
      <c r="F15" s="142"/>
      <c r="G15" s="141" t="s">
        <v>181</v>
      </c>
      <c r="H15" s="141"/>
      <c r="I15" s="141"/>
      <c r="J15" s="141"/>
      <c r="K15" s="141"/>
      <c r="L15" s="141"/>
      <c r="M15" s="141"/>
      <c r="N15" s="141"/>
      <c r="O15" s="141"/>
      <c r="P15" s="130"/>
    </row>
    <row r="16" spans="1:16" ht="30.75" customHeight="1" x14ac:dyDescent="0.25">
      <c r="A16" s="1">
        <v>10</v>
      </c>
      <c r="B16" s="142" t="s">
        <v>182</v>
      </c>
      <c r="C16" s="142"/>
      <c r="D16" s="142"/>
      <c r="E16" s="142"/>
      <c r="F16" s="142"/>
      <c r="G16" s="141" t="s">
        <v>183</v>
      </c>
      <c r="H16" s="141"/>
      <c r="I16" s="141"/>
      <c r="J16" s="141"/>
      <c r="K16" s="141"/>
      <c r="L16" s="141"/>
      <c r="M16" s="141"/>
      <c r="N16" s="141"/>
      <c r="O16" s="141"/>
      <c r="P16" s="130"/>
    </row>
    <row r="17" spans="1:16" ht="30.75" customHeight="1" x14ac:dyDescent="0.25">
      <c r="A17" s="1">
        <v>11</v>
      </c>
      <c r="B17" s="142" t="s">
        <v>184</v>
      </c>
      <c r="C17" s="142"/>
      <c r="D17" s="142"/>
      <c r="E17" s="142"/>
      <c r="F17" s="142"/>
      <c r="G17" s="141" t="s">
        <v>185</v>
      </c>
      <c r="H17" s="141"/>
      <c r="I17" s="141"/>
      <c r="J17" s="141"/>
      <c r="K17" s="141"/>
      <c r="L17" s="141"/>
      <c r="M17" s="141"/>
      <c r="N17" s="141"/>
      <c r="O17" s="141"/>
      <c r="P17" s="130"/>
    </row>
    <row r="18" spans="1:16" ht="30.75" customHeight="1" x14ac:dyDescent="0.25">
      <c r="A18" s="1">
        <v>12</v>
      </c>
      <c r="B18" s="142" t="s">
        <v>186</v>
      </c>
      <c r="C18" s="142"/>
      <c r="D18" s="142"/>
      <c r="E18" s="142"/>
      <c r="F18" s="142"/>
      <c r="G18" s="141" t="s">
        <v>187</v>
      </c>
      <c r="H18" s="141"/>
      <c r="I18" s="141"/>
      <c r="J18" s="141"/>
      <c r="K18" s="141"/>
      <c r="L18" s="141"/>
      <c r="M18" s="141"/>
      <c r="N18" s="141"/>
      <c r="O18" s="141"/>
      <c r="P18" s="130"/>
    </row>
    <row r="19" spans="1:16" ht="378" customHeight="1" x14ac:dyDescent="0.25">
      <c r="A19" s="1">
        <v>13</v>
      </c>
      <c r="B19" s="140" t="s">
        <v>188</v>
      </c>
      <c r="C19" s="140"/>
      <c r="D19" s="140"/>
      <c r="E19" s="140"/>
      <c r="F19" s="140"/>
      <c r="G19" s="141" t="s">
        <v>189</v>
      </c>
      <c r="H19" s="141"/>
      <c r="I19" s="141"/>
      <c r="J19" s="141"/>
      <c r="K19" s="141"/>
      <c r="L19" s="141"/>
      <c r="M19" s="141"/>
      <c r="N19" s="141"/>
      <c r="O19" s="141"/>
      <c r="P19" s="130"/>
    </row>
    <row r="20" spans="1:16" ht="131.25" customHeight="1" x14ac:dyDescent="0.25">
      <c r="A20" s="2">
        <v>14</v>
      </c>
      <c r="B20" s="144" t="s">
        <v>190</v>
      </c>
      <c r="C20" s="144"/>
      <c r="D20" s="144"/>
      <c r="E20" s="144"/>
      <c r="F20" s="144"/>
      <c r="G20" s="146" t="s">
        <v>191</v>
      </c>
      <c r="H20" s="146"/>
      <c r="I20" s="146"/>
      <c r="J20" s="146"/>
      <c r="K20" s="146"/>
      <c r="L20" s="146"/>
      <c r="M20" s="146"/>
      <c r="N20" s="146"/>
      <c r="O20" s="146"/>
      <c r="P20" s="130"/>
    </row>
    <row r="21" spans="1:16" s="3" customFormat="1" ht="42" customHeight="1" x14ac:dyDescent="0.25">
      <c r="A21" s="2">
        <v>15</v>
      </c>
      <c r="B21" s="144" t="s">
        <v>192</v>
      </c>
      <c r="C21" s="144"/>
      <c r="D21" s="144"/>
      <c r="E21" s="144"/>
      <c r="F21" s="144"/>
      <c r="G21" s="143" t="s">
        <v>193</v>
      </c>
      <c r="H21" s="143"/>
      <c r="I21" s="143"/>
      <c r="J21" s="143"/>
      <c r="K21" s="143"/>
      <c r="L21" s="143"/>
      <c r="M21" s="143"/>
      <c r="N21" s="143"/>
      <c r="O21" s="143"/>
      <c r="P21" s="130"/>
    </row>
    <row r="22" spans="1:16" ht="58.5" customHeight="1" x14ac:dyDescent="0.25">
      <c r="A22" s="1">
        <v>16</v>
      </c>
      <c r="B22" s="142" t="s">
        <v>194</v>
      </c>
      <c r="C22" s="142"/>
      <c r="D22" s="142"/>
      <c r="E22" s="142"/>
      <c r="F22" s="142"/>
      <c r="G22" s="143" t="s">
        <v>195</v>
      </c>
      <c r="H22" s="143"/>
      <c r="I22" s="143"/>
      <c r="J22" s="143"/>
      <c r="K22" s="143"/>
      <c r="L22" s="143"/>
      <c r="M22" s="143"/>
      <c r="N22" s="143"/>
      <c r="O22" s="143"/>
      <c r="P22" s="130"/>
    </row>
    <row r="23" spans="1:16" x14ac:dyDescent="0.25"/>
    <row r="24" spans="1:16" x14ac:dyDescent="0.25"/>
    <row r="25" spans="1:16" x14ac:dyDescent="0.25"/>
    <row r="26" spans="1:16" x14ac:dyDescent="0.25"/>
    <row r="27" spans="1:16" x14ac:dyDescent="0.25"/>
    <row r="28" spans="1:16" x14ac:dyDescent="0.25"/>
    <row r="29" spans="1:16" x14ac:dyDescent="0.25"/>
    <row r="30" spans="1:16" x14ac:dyDescent="0.25"/>
    <row r="31" spans="1:16" x14ac:dyDescent="0.25"/>
    <row r="32" spans="1:1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sheetData>
  <mergeCells count="45">
    <mergeCell ref="B12:F12"/>
    <mergeCell ref="G12:O12"/>
    <mergeCell ref="B14:F14"/>
    <mergeCell ref="G14:O14"/>
    <mergeCell ref="B15:F15"/>
    <mergeCell ref="N1:O1"/>
    <mergeCell ref="N2:O2"/>
    <mergeCell ref="N3:O3"/>
    <mergeCell ref="B11:F11"/>
    <mergeCell ref="G11:O11"/>
    <mergeCell ref="B7:F7"/>
    <mergeCell ref="G7:O7"/>
    <mergeCell ref="G8:O8"/>
    <mergeCell ref="G21:O21"/>
    <mergeCell ref="B10:F10"/>
    <mergeCell ref="G10:O10"/>
    <mergeCell ref="B13:F13"/>
    <mergeCell ref="B19:F19"/>
    <mergeCell ref="G19:O19"/>
    <mergeCell ref="G13:O13"/>
    <mergeCell ref="B17:F17"/>
    <mergeCell ref="G17:O17"/>
    <mergeCell ref="B16:F16"/>
    <mergeCell ref="G16:O16"/>
    <mergeCell ref="B20:F20"/>
    <mergeCell ref="G20:O20"/>
    <mergeCell ref="B18:F18"/>
    <mergeCell ref="G15:O15"/>
    <mergeCell ref="G18:O18"/>
    <mergeCell ref="P1:P22"/>
    <mergeCell ref="A1:D3"/>
    <mergeCell ref="E1:J3"/>
    <mergeCell ref="K1:M1"/>
    <mergeCell ref="K2:M2"/>
    <mergeCell ref="K3:M3"/>
    <mergeCell ref="A4:O4"/>
    <mergeCell ref="A5:O5"/>
    <mergeCell ref="B6:F6"/>
    <mergeCell ref="G6:O6"/>
    <mergeCell ref="B9:F9"/>
    <mergeCell ref="G9:O9"/>
    <mergeCell ref="B22:F22"/>
    <mergeCell ref="G22:O22"/>
    <mergeCell ref="B8:F8"/>
    <mergeCell ref="B21:F21"/>
  </mergeCells>
  <printOptions horizontalCentered="1" verticalCentered="1"/>
  <pageMargins left="0.78740157480314965" right="0.70866141732283472" top="0.23622047244094491" bottom="0.15748031496062992" header="0.23622047244094491" footer="0.15748031496062992"/>
  <pageSetup paperSize="5" scale="68" orientation="landscape" r:id="rId1"/>
  <colBreaks count="1" manualBreakCount="1">
    <brk id="16" max="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7"/>
  <sheetViews>
    <sheetView workbookViewId="0">
      <selection activeCell="C4" sqref="C4"/>
    </sheetView>
  </sheetViews>
  <sheetFormatPr baseColWidth="10" defaultColWidth="11.42578125" defaultRowHeight="15" x14ac:dyDescent="0.25"/>
  <cols>
    <col min="1" max="1" width="71.5703125" bestFit="1" customWidth="1"/>
    <col min="2" max="2" width="15.7109375" bestFit="1" customWidth="1"/>
    <col min="3" max="3" width="24.5703125" bestFit="1" customWidth="1"/>
    <col min="4" max="4" width="69.5703125" customWidth="1"/>
    <col min="5" max="5" width="70" customWidth="1"/>
    <col min="6" max="6" width="70.42578125" bestFit="1" customWidth="1"/>
  </cols>
  <sheetData>
    <row r="2" spans="1:7" x14ac:dyDescent="0.25">
      <c r="A2" s="9" t="s">
        <v>196</v>
      </c>
      <c r="B2" s="9" t="s">
        <v>197</v>
      </c>
      <c r="C2" s="9" t="s">
        <v>198</v>
      </c>
      <c r="D2" s="10" t="s">
        <v>199</v>
      </c>
      <c r="E2" s="10" t="s">
        <v>176</v>
      </c>
      <c r="F2" s="11" t="s">
        <v>200</v>
      </c>
    </row>
    <row r="3" spans="1:7" ht="30" x14ac:dyDescent="0.25">
      <c r="A3" s="9" t="s">
        <v>45</v>
      </c>
      <c r="B3" s="9" t="s">
        <v>52</v>
      </c>
      <c r="C3" s="9"/>
      <c r="D3" s="12" t="s">
        <v>47</v>
      </c>
      <c r="E3" s="12" t="s">
        <v>84</v>
      </c>
      <c r="F3" s="9" t="s">
        <v>85</v>
      </c>
      <c r="G3" s="4"/>
    </row>
    <row r="4" spans="1:7" ht="30" x14ac:dyDescent="0.25">
      <c r="A4" s="9" t="s">
        <v>83</v>
      </c>
      <c r="B4" s="9" t="s">
        <v>138</v>
      </c>
      <c r="C4" s="9" t="s">
        <v>130</v>
      </c>
      <c r="D4" s="12" t="s">
        <v>60</v>
      </c>
      <c r="E4" s="12" t="s">
        <v>49</v>
      </c>
      <c r="F4" s="9" t="s">
        <v>88</v>
      </c>
      <c r="G4" s="4"/>
    </row>
    <row r="5" spans="1:7" ht="30" x14ac:dyDescent="0.25">
      <c r="A5" s="9" t="s">
        <v>62</v>
      </c>
      <c r="B5" s="9" t="s">
        <v>65</v>
      </c>
      <c r="C5" s="9" t="s">
        <v>201</v>
      </c>
      <c r="D5" s="12" t="s">
        <v>61</v>
      </c>
      <c r="E5" s="12" t="s">
        <v>70</v>
      </c>
      <c r="F5" s="9" t="s">
        <v>50</v>
      </c>
      <c r="G5" s="4"/>
    </row>
    <row r="6" spans="1:7" ht="45" x14ac:dyDescent="0.25">
      <c r="A6" s="9" t="s">
        <v>54</v>
      </c>
      <c r="B6" s="9" t="s">
        <v>129</v>
      </c>
      <c r="C6" s="9" t="s">
        <v>68</v>
      </c>
      <c r="D6" s="12" t="s">
        <v>63</v>
      </c>
      <c r="E6" s="12" t="s">
        <v>56</v>
      </c>
      <c r="F6" s="9" t="s">
        <v>82</v>
      </c>
      <c r="G6" s="4"/>
    </row>
    <row r="7" spans="1:7" x14ac:dyDescent="0.25">
      <c r="A7" s="9" t="s">
        <v>59</v>
      </c>
      <c r="C7" s="9" t="s">
        <v>75</v>
      </c>
      <c r="D7" s="5"/>
      <c r="E7" s="12" t="s">
        <v>80</v>
      </c>
      <c r="F7" s="9" t="s">
        <v>90</v>
      </c>
      <c r="G7" s="4"/>
    </row>
    <row r="8" spans="1:7" x14ac:dyDescent="0.25">
      <c r="A8" s="9" t="s">
        <v>89</v>
      </c>
      <c r="C8" s="9" t="s">
        <v>53</v>
      </c>
      <c r="D8" s="5"/>
      <c r="E8" s="12" t="s">
        <v>97</v>
      </c>
      <c r="F8" s="9" t="s">
        <v>78</v>
      </c>
      <c r="G8" s="4"/>
    </row>
    <row r="9" spans="1:7" x14ac:dyDescent="0.25">
      <c r="A9" s="9" t="s">
        <v>94</v>
      </c>
      <c r="C9" s="9" t="s">
        <v>58</v>
      </c>
      <c r="D9" s="5"/>
      <c r="E9" s="12" t="s">
        <v>100</v>
      </c>
      <c r="F9" s="9" t="s">
        <v>156</v>
      </c>
      <c r="G9" s="4"/>
    </row>
    <row r="10" spans="1:7" x14ac:dyDescent="0.25">
      <c r="A10" s="9" t="s">
        <v>91</v>
      </c>
      <c r="C10" s="9" t="s">
        <v>202</v>
      </c>
      <c r="D10" s="5"/>
      <c r="E10" s="5"/>
      <c r="F10" s="9" t="s">
        <v>118</v>
      </c>
    </row>
    <row r="11" spans="1:7" x14ac:dyDescent="0.25">
      <c r="A11" s="9" t="s">
        <v>92</v>
      </c>
      <c r="E11" s="5"/>
      <c r="F11" s="9" t="s">
        <v>203</v>
      </c>
    </row>
    <row r="12" spans="1:7" x14ac:dyDescent="0.25">
      <c r="A12" s="13" t="s">
        <v>86</v>
      </c>
      <c r="B12" s="14" t="s">
        <v>48</v>
      </c>
      <c r="E12" s="5"/>
      <c r="F12" s="9" t="s">
        <v>79</v>
      </c>
    </row>
    <row r="13" spans="1:7" x14ac:dyDescent="0.25">
      <c r="A13" s="13" t="s">
        <v>95</v>
      </c>
      <c r="B13" s="14" t="s">
        <v>64</v>
      </c>
      <c r="E13" s="5"/>
      <c r="F13" s="9" t="s">
        <v>125</v>
      </c>
    </row>
    <row r="14" spans="1:7" x14ac:dyDescent="0.25">
      <c r="A14" s="9" t="s">
        <v>204</v>
      </c>
      <c r="E14" s="5"/>
      <c r="F14" s="9" t="s">
        <v>73</v>
      </c>
    </row>
    <row r="15" spans="1:7" x14ac:dyDescent="0.25">
      <c r="E15" s="5"/>
      <c r="F15" s="9" t="s">
        <v>71</v>
      </c>
    </row>
    <row r="16" spans="1:7" x14ac:dyDescent="0.25">
      <c r="E16" s="5"/>
      <c r="F16" s="9" t="s">
        <v>57</v>
      </c>
    </row>
    <row r="17" spans="1:6" x14ac:dyDescent="0.25">
      <c r="A17" s="9" t="s">
        <v>46</v>
      </c>
      <c r="E17" s="5"/>
      <c r="F17" s="9" t="s">
        <v>96</v>
      </c>
    </row>
    <row r="18" spans="1:6" x14ac:dyDescent="0.25">
      <c r="A18" s="9" t="s">
        <v>55</v>
      </c>
      <c r="E18" s="5"/>
      <c r="F18" s="9" t="s">
        <v>81</v>
      </c>
    </row>
    <row r="19" spans="1:6" x14ac:dyDescent="0.25">
      <c r="A19" s="9" t="s">
        <v>99</v>
      </c>
      <c r="E19" s="5"/>
      <c r="F19" s="9" t="s">
        <v>116</v>
      </c>
    </row>
    <row r="20" spans="1:6" x14ac:dyDescent="0.25">
      <c r="A20" s="9" t="s">
        <v>87</v>
      </c>
      <c r="E20" s="5"/>
      <c r="F20" s="9" t="s">
        <v>98</v>
      </c>
    </row>
    <row r="21" spans="1:6" x14ac:dyDescent="0.25">
      <c r="E21" s="5"/>
      <c r="F21" s="9" t="s">
        <v>100</v>
      </c>
    </row>
    <row r="22" spans="1:6" x14ac:dyDescent="0.25">
      <c r="E22" s="5"/>
      <c r="F22" s="9" t="s">
        <v>77</v>
      </c>
    </row>
    <row r="23" spans="1:6" x14ac:dyDescent="0.25">
      <c r="E23" s="5"/>
      <c r="F23" s="9" t="s">
        <v>205</v>
      </c>
    </row>
    <row r="24" spans="1:6" x14ac:dyDescent="0.25">
      <c r="E24" s="5"/>
      <c r="F24" s="9" t="s">
        <v>93</v>
      </c>
    </row>
    <row r="25" spans="1:6" x14ac:dyDescent="0.25">
      <c r="E25" s="5"/>
    </row>
    <row r="26" spans="1:6" x14ac:dyDescent="0.25">
      <c r="E26" s="5"/>
    </row>
    <row r="27" spans="1:6" x14ac:dyDescent="0.25">
      <c r="E27"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K139"/>
  <sheetViews>
    <sheetView showGridLines="0" tabSelected="1" zoomScale="60" zoomScaleNormal="60" zoomScaleSheetLayoutView="59" workbookViewId="0">
      <pane xSplit="3" ySplit="5" topLeftCell="J6" activePane="bottomRight" state="frozen"/>
      <selection pane="topRight" activeCell="D1" sqref="D1"/>
      <selection pane="bottomLeft" activeCell="A6" sqref="A6"/>
      <selection pane="bottomRight" sqref="A1:C3"/>
    </sheetView>
  </sheetViews>
  <sheetFormatPr baseColWidth="10" defaultColWidth="1.28515625" defaultRowHeight="84.75" customHeight="1" x14ac:dyDescent="0.25"/>
  <cols>
    <col min="1" max="1" width="33.85546875" style="17" customWidth="1"/>
    <col min="2" max="2" width="20.5703125" style="18" customWidth="1"/>
    <col min="3" max="3" width="34.140625" customWidth="1"/>
    <col min="4" max="4" width="95.5703125" style="24" customWidth="1"/>
    <col min="5" max="5" width="39" style="28" customWidth="1"/>
    <col min="6" max="6" width="24" style="22" customWidth="1"/>
    <col min="7" max="7" width="34.85546875" customWidth="1"/>
    <col min="8" max="8" width="32" customWidth="1"/>
    <col min="9" max="9" width="55.5703125" style="19" customWidth="1"/>
    <col min="10" max="10" width="20.28515625" style="18" customWidth="1"/>
    <col min="11" max="11" width="21.28515625" style="22" customWidth="1"/>
    <col min="12" max="12" width="18.28515625" style="22" customWidth="1"/>
    <col min="13" max="13" width="15.5703125" style="22" bestFit="1" customWidth="1"/>
    <col min="14" max="14" width="14.7109375" style="22" bestFit="1" customWidth="1"/>
    <col min="15" max="15" width="14.42578125" style="22" bestFit="1" customWidth="1"/>
    <col min="16" max="16" width="13.7109375" style="22" customWidth="1"/>
    <col min="17" max="17" width="14.85546875" style="22" bestFit="1" customWidth="1"/>
    <col min="18" max="18" width="14.42578125" style="22" bestFit="1" customWidth="1"/>
    <col min="19" max="19" width="13.42578125" style="22" bestFit="1" customWidth="1"/>
    <col min="20" max="20" width="14.85546875" style="22" bestFit="1" customWidth="1"/>
    <col min="21" max="24" width="13.140625" style="22" customWidth="1"/>
    <col min="25" max="25" width="17.85546875" style="22" customWidth="1"/>
    <col min="26" max="26" width="18.5703125" style="22" customWidth="1"/>
    <col min="27" max="27" width="17.85546875" style="22" customWidth="1"/>
    <col min="28" max="28" width="18.5703125" customWidth="1"/>
    <col min="29" max="29" width="17.85546875" style="22" customWidth="1"/>
    <col min="30" max="30" width="18.5703125" customWidth="1"/>
    <col min="31" max="31" width="17.85546875" style="22" customWidth="1"/>
    <col min="32" max="32" width="18.5703125" customWidth="1"/>
    <col min="33" max="33" width="91.5703125" bestFit="1" customWidth="1"/>
    <col min="34" max="34" width="255.7109375" style="37" customWidth="1"/>
    <col min="35" max="35" width="246.140625" style="32" customWidth="1"/>
    <col min="36" max="36" width="178.7109375" style="32" customWidth="1"/>
    <col min="37" max="37" width="166.140625" style="32" customWidth="1"/>
    <col min="38" max="38" width="1.28515625" customWidth="1"/>
    <col min="16376" max="16377" width="1.28515625" customWidth="1"/>
  </cols>
  <sheetData>
    <row r="1" spans="1:37" ht="36" customHeight="1" x14ac:dyDescent="0.25">
      <c r="A1" s="208"/>
      <c r="B1" s="208"/>
      <c r="C1" s="208"/>
      <c r="D1" s="209" t="s">
        <v>0</v>
      </c>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8" t="s">
        <v>1</v>
      </c>
      <c r="AK1" s="15" t="s">
        <v>2</v>
      </c>
    </row>
    <row r="2" spans="1:37" ht="36" customHeight="1" x14ac:dyDescent="0.25">
      <c r="A2" s="208"/>
      <c r="B2" s="208"/>
      <c r="C2" s="208"/>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8" t="s">
        <v>3</v>
      </c>
      <c r="AK2" s="15">
        <v>1</v>
      </c>
    </row>
    <row r="3" spans="1:37" ht="36" customHeight="1" x14ac:dyDescent="0.25">
      <c r="A3" s="208"/>
      <c r="B3" s="208"/>
      <c r="C3" s="208"/>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8" t="s">
        <v>4</v>
      </c>
      <c r="AK3" s="16">
        <v>44187</v>
      </c>
    </row>
    <row r="4" spans="1:37" s="6" customFormat="1" ht="33.75" customHeight="1" x14ac:dyDescent="0.25">
      <c r="A4" s="210" t="s">
        <v>5</v>
      </c>
      <c r="B4" s="210" t="s">
        <v>6</v>
      </c>
      <c r="C4" s="210" t="s">
        <v>7</v>
      </c>
      <c r="D4" s="211" t="s">
        <v>8</v>
      </c>
      <c r="E4" s="210" t="s">
        <v>9</v>
      </c>
      <c r="F4" s="210" t="s">
        <v>10</v>
      </c>
      <c r="G4" s="210" t="s">
        <v>11</v>
      </c>
      <c r="H4" s="210" t="s">
        <v>12</v>
      </c>
      <c r="I4" s="210" t="s">
        <v>13</v>
      </c>
      <c r="J4" s="210" t="s">
        <v>14</v>
      </c>
      <c r="K4" s="210" t="s">
        <v>15</v>
      </c>
      <c r="L4" s="210" t="s">
        <v>16</v>
      </c>
      <c r="M4" s="210" t="s">
        <v>17</v>
      </c>
      <c r="N4" s="210"/>
      <c r="O4" s="210"/>
      <c r="P4" s="210"/>
      <c r="Q4" s="210"/>
      <c r="R4" s="210"/>
      <c r="S4" s="210"/>
      <c r="T4" s="210"/>
      <c r="U4" s="210"/>
      <c r="V4" s="210"/>
      <c r="W4" s="210"/>
      <c r="X4" s="210"/>
      <c r="Y4" s="210" t="s">
        <v>18</v>
      </c>
      <c r="Z4" s="210"/>
      <c r="AA4" s="210"/>
      <c r="AB4" s="210"/>
      <c r="AC4" s="210"/>
      <c r="AD4" s="210"/>
      <c r="AE4" s="210"/>
      <c r="AF4" s="210"/>
      <c r="AG4" s="211" t="s">
        <v>19</v>
      </c>
      <c r="AH4" s="210" t="s">
        <v>20</v>
      </c>
      <c r="AI4" s="210"/>
      <c r="AJ4" s="210"/>
      <c r="AK4" s="210"/>
    </row>
    <row r="5" spans="1:37" s="6" customFormat="1" ht="72" customHeight="1" x14ac:dyDescent="0.25">
      <c r="A5" s="210"/>
      <c r="B5" s="210"/>
      <c r="C5" s="210"/>
      <c r="D5" s="211"/>
      <c r="E5" s="210"/>
      <c r="F5" s="210"/>
      <c r="G5" s="210"/>
      <c r="H5" s="210"/>
      <c r="I5" s="210"/>
      <c r="J5" s="210"/>
      <c r="K5" s="210"/>
      <c r="L5" s="210"/>
      <c r="M5" s="8" t="s">
        <v>21</v>
      </c>
      <c r="N5" s="8" t="s">
        <v>22</v>
      </c>
      <c r="O5" s="8" t="s">
        <v>23</v>
      </c>
      <c r="P5" s="8" t="s">
        <v>24</v>
      </c>
      <c r="Q5" s="122" t="s">
        <v>25</v>
      </c>
      <c r="R5" s="123" t="s">
        <v>26</v>
      </c>
      <c r="S5" s="8" t="s">
        <v>27</v>
      </c>
      <c r="T5" s="8" t="s">
        <v>28</v>
      </c>
      <c r="U5" s="8" t="s">
        <v>29</v>
      </c>
      <c r="V5" s="8" t="s">
        <v>30</v>
      </c>
      <c r="W5" s="8" t="s">
        <v>31</v>
      </c>
      <c r="X5" s="8" t="s">
        <v>32</v>
      </c>
      <c r="Y5" s="31" t="s">
        <v>33</v>
      </c>
      <c r="Z5" s="31" t="s">
        <v>34</v>
      </c>
      <c r="AA5" s="31" t="s">
        <v>35</v>
      </c>
      <c r="AB5" s="31" t="s">
        <v>36</v>
      </c>
      <c r="AC5" s="31" t="s">
        <v>37</v>
      </c>
      <c r="AD5" s="31" t="s">
        <v>38</v>
      </c>
      <c r="AE5" s="31" t="s">
        <v>39</v>
      </c>
      <c r="AF5" s="31" t="s">
        <v>40</v>
      </c>
      <c r="AG5" s="211"/>
      <c r="AH5" s="8" t="s">
        <v>41</v>
      </c>
      <c r="AI5" s="8" t="s">
        <v>42</v>
      </c>
      <c r="AJ5" s="8" t="s">
        <v>43</v>
      </c>
      <c r="AK5" s="8" t="s">
        <v>44</v>
      </c>
    </row>
    <row r="6" spans="1:37" s="21" customFormat="1" ht="108" customHeight="1" x14ac:dyDescent="0.25">
      <c r="A6" s="256" t="s">
        <v>45</v>
      </c>
      <c r="B6" s="39" t="s">
        <v>46</v>
      </c>
      <c r="C6" s="39" t="s">
        <v>74</v>
      </c>
      <c r="D6" s="39" t="s">
        <v>242</v>
      </c>
      <c r="E6" s="39" t="s">
        <v>63</v>
      </c>
      <c r="F6" s="39" t="s">
        <v>64</v>
      </c>
      <c r="G6" s="39" t="s">
        <v>56</v>
      </c>
      <c r="H6" s="39" t="s">
        <v>57</v>
      </c>
      <c r="I6" s="39" t="s">
        <v>51</v>
      </c>
      <c r="J6" s="39" t="s">
        <v>65</v>
      </c>
      <c r="K6" s="39" t="s">
        <v>75</v>
      </c>
      <c r="L6" s="39">
        <v>1</v>
      </c>
      <c r="M6" s="212">
        <v>1.3</v>
      </c>
      <c r="N6" s="212"/>
      <c r="O6" s="212"/>
      <c r="P6" s="212"/>
      <c r="Q6" s="212">
        <v>0</v>
      </c>
      <c r="R6" s="212"/>
      <c r="S6" s="212"/>
      <c r="T6" s="212"/>
      <c r="U6" s="212">
        <v>0</v>
      </c>
      <c r="V6" s="212"/>
      <c r="W6" s="212"/>
      <c r="X6" s="212"/>
      <c r="Y6" s="53">
        <f>AVERAGE(M6:P6)</f>
        <v>1.3</v>
      </c>
      <c r="Z6" s="53" t="s">
        <v>265</v>
      </c>
      <c r="AA6" s="53">
        <f>AVERAGE(Q6:T6)</f>
        <v>0</v>
      </c>
      <c r="AB6" s="53" t="s">
        <v>328</v>
      </c>
      <c r="AC6" s="53">
        <f>AVERAGE(U6)</f>
        <v>0</v>
      </c>
      <c r="AD6" s="42" t="s">
        <v>283</v>
      </c>
      <c r="AE6" s="121">
        <f>AVERAGE(Y6,AA6,AC6)</f>
        <v>0.43333333333333335</v>
      </c>
      <c r="AF6" s="42" t="s">
        <v>265</v>
      </c>
      <c r="AG6" s="42" t="s">
        <v>76</v>
      </c>
      <c r="AH6" s="44" t="s">
        <v>304</v>
      </c>
      <c r="AI6" s="44" t="s">
        <v>329</v>
      </c>
      <c r="AJ6" s="44" t="s">
        <v>413</v>
      </c>
      <c r="AK6" s="44" t="s">
        <v>427</v>
      </c>
    </row>
    <row r="7" spans="1:37" s="21" customFormat="1" ht="106.5" customHeight="1" x14ac:dyDescent="0.25">
      <c r="A7" s="258" t="s">
        <v>45</v>
      </c>
      <c r="B7" s="195" t="s">
        <v>46</v>
      </c>
      <c r="C7" s="195" t="s">
        <v>67</v>
      </c>
      <c r="D7" s="195" t="s">
        <v>261</v>
      </c>
      <c r="E7" s="195" t="s">
        <v>63</v>
      </c>
      <c r="F7" s="195" t="s">
        <v>64</v>
      </c>
      <c r="G7" s="39" t="s">
        <v>49</v>
      </c>
      <c r="H7" s="39" t="s">
        <v>50</v>
      </c>
      <c r="I7" s="195" t="s">
        <v>51</v>
      </c>
      <c r="J7" s="195" t="s">
        <v>65</v>
      </c>
      <c r="K7" s="195" t="s">
        <v>68</v>
      </c>
      <c r="L7" s="195">
        <v>1</v>
      </c>
      <c r="M7" s="180">
        <v>88.24</v>
      </c>
      <c r="N7" s="181"/>
      <c r="O7" s="182"/>
      <c r="P7" s="180">
        <v>100.31</v>
      </c>
      <c r="Q7" s="181"/>
      <c r="R7" s="182"/>
      <c r="S7" s="180">
        <v>99.83</v>
      </c>
      <c r="T7" s="181"/>
      <c r="U7" s="182"/>
      <c r="V7" s="180">
        <v>106.55</v>
      </c>
      <c r="W7" s="181"/>
      <c r="X7" s="182"/>
      <c r="Y7" s="190">
        <f>AVERAGE(M7:O7)</f>
        <v>88.24</v>
      </c>
      <c r="Z7" s="192" t="s">
        <v>273</v>
      </c>
      <c r="AA7" s="190">
        <f>AVERAGE(P7:R7)</f>
        <v>100.31</v>
      </c>
      <c r="AB7" s="192" t="s">
        <v>283</v>
      </c>
      <c r="AC7" s="190">
        <f>AVERAGE(S7:X7)</f>
        <v>103.19</v>
      </c>
      <c r="AD7" s="192" t="s">
        <v>283</v>
      </c>
      <c r="AE7" s="190">
        <f>AVERAGE(Y7,AA7,AC7)</f>
        <v>97.24666666666667</v>
      </c>
      <c r="AF7" s="192" t="s">
        <v>283</v>
      </c>
      <c r="AG7" s="186" t="s">
        <v>69</v>
      </c>
      <c r="AH7" s="183" t="s">
        <v>305</v>
      </c>
      <c r="AI7" s="183" t="s">
        <v>330</v>
      </c>
      <c r="AJ7" s="183" t="s">
        <v>414</v>
      </c>
      <c r="AK7" s="185" t="s">
        <v>428</v>
      </c>
    </row>
    <row r="8" spans="1:37" s="21" customFormat="1" ht="110.25" customHeight="1" x14ac:dyDescent="0.25">
      <c r="A8" s="258"/>
      <c r="B8" s="196"/>
      <c r="C8" s="196"/>
      <c r="D8" s="203"/>
      <c r="E8" s="196"/>
      <c r="F8" s="196"/>
      <c r="G8" s="39" t="s">
        <v>56</v>
      </c>
      <c r="H8" s="39" t="s">
        <v>57</v>
      </c>
      <c r="I8" s="196"/>
      <c r="J8" s="196"/>
      <c r="K8" s="196"/>
      <c r="L8" s="196"/>
      <c r="M8" s="150"/>
      <c r="N8" s="151"/>
      <c r="O8" s="152"/>
      <c r="P8" s="150"/>
      <c r="Q8" s="151"/>
      <c r="R8" s="152"/>
      <c r="S8" s="197"/>
      <c r="T8" s="198"/>
      <c r="U8" s="199"/>
      <c r="V8" s="197"/>
      <c r="W8" s="198"/>
      <c r="X8" s="199"/>
      <c r="Y8" s="191"/>
      <c r="Z8" s="191"/>
      <c r="AA8" s="191"/>
      <c r="AB8" s="191"/>
      <c r="AC8" s="191"/>
      <c r="AD8" s="191"/>
      <c r="AE8" s="191"/>
      <c r="AF8" s="191"/>
      <c r="AG8" s="187"/>
      <c r="AH8" s="184"/>
      <c r="AI8" s="184"/>
      <c r="AJ8" s="184"/>
      <c r="AK8" s="185"/>
    </row>
    <row r="9" spans="1:37" s="21" customFormat="1" ht="112.5" customHeight="1" x14ac:dyDescent="0.25">
      <c r="A9" s="256" t="s">
        <v>45</v>
      </c>
      <c r="B9" s="39" t="s">
        <v>46</v>
      </c>
      <c r="C9" s="39" t="s">
        <v>66</v>
      </c>
      <c r="D9" s="25" t="s">
        <v>235</v>
      </c>
      <c r="E9" s="39" t="s">
        <v>63</v>
      </c>
      <c r="F9" s="39" t="s">
        <v>64</v>
      </c>
      <c r="G9" s="39" t="s">
        <v>49</v>
      </c>
      <c r="H9" s="39" t="s">
        <v>50</v>
      </c>
      <c r="I9" s="39" t="s">
        <v>51</v>
      </c>
      <c r="J9" s="39" t="s">
        <v>65</v>
      </c>
      <c r="K9" s="39" t="s">
        <v>53</v>
      </c>
      <c r="L9" s="39">
        <v>1</v>
      </c>
      <c r="M9" s="172">
        <v>102.2</v>
      </c>
      <c r="N9" s="173"/>
      <c r="O9" s="173"/>
      <c r="P9" s="173"/>
      <c r="Q9" s="173"/>
      <c r="R9" s="174"/>
      <c r="S9" s="222">
        <v>96.8</v>
      </c>
      <c r="T9" s="223"/>
      <c r="U9" s="223"/>
      <c r="V9" s="223"/>
      <c r="W9" s="223"/>
      <c r="X9" s="224"/>
      <c r="Y9" s="34"/>
      <c r="Z9" s="42"/>
      <c r="AA9" s="51">
        <v>102.2</v>
      </c>
      <c r="AB9" s="42" t="s">
        <v>283</v>
      </c>
      <c r="AC9" s="51">
        <f>+S9</f>
        <v>96.8</v>
      </c>
      <c r="AD9" s="42" t="s">
        <v>283</v>
      </c>
      <c r="AE9" s="51">
        <f>AVERAGE(Y9,AA9,AC9)</f>
        <v>99.5</v>
      </c>
      <c r="AF9" s="42" t="s">
        <v>283</v>
      </c>
      <c r="AG9" s="25" t="s">
        <v>206</v>
      </c>
      <c r="AH9" s="44"/>
      <c r="AI9" s="44" t="s">
        <v>331</v>
      </c>
      <c r="AJ9" s="44" t="s">
        <v>415</v>
      </c>
      <c r="AK9" s="7" t="s">
        <v>429</v>
      </c>
    </row>
    <row r="10" spans="1:37" s="21" customFormat="1" ht="108.75" customHeight="1" x14ac:dyDescent="0.25">
      <c r="A10" s="256" t="s">
        <v>45</v>
      </c>
      <c r="B10" s="39" t="s">
        <v>46</v>
      </c>
      <c r="C10" s="39" t="s">
        <v>230</v>
      </c>
      <c r="D10" s="25" t="s">
        <v>262</v>
      </c>
      <c r="E10" s="39" t="s">
        <v>63</v>
      </c>
      <c r="F10" s="39" t="s">
        <v>64</v>
      </c>
      <c r="G10" s="39" t="s">
        <v>70</v>
      </c>
      <c r="H10" s="39" t="s">
        <v>71</v>
      </c>
      <c r="I10" s="39" t="s">
        <v>51</v>
      </c>
      <c r="J10" s="39" t="s">
        <v>52</v>
      </c>
      <c r="K10" s="39" t="s">
        <v>53</v>
      </c>
      <c r="L10" s="39">
        <v>2</v>
      </c>
      <c r="M10" s="193">
        <v>100</v>
      </c>
      <c r="N10" s="194"/>
      <c r="O10" s="194"/>
      <c r="P10" s="194"/>
      <c r="Q10" s="194"/>
      <c r="R10" s="194"/>
      <c r="S10" s="193">
        <v>100</v>
      </c>
      <c r="T10" s="194"/>
      <c r="U10" s="194"/>
      <c r="V10" s="194"/>
      <c r="W10" s="194"/>
      <c r="X10" s="194"/>
      <c r="Y10" s="34"/>
      <c r="Z10" s="42"/>
      <c r="AA10" s="38">
        <f>+M10</f>
        <v>100</v>
      </c>
      <c r="AB10" s="42" t="s">
        <v>283</v>
      </c>
      <c r="AC10" s="42">
        <f>+S10</f>
        <v>100</v>
      </c>
      <c r="AD10" s="42" t="s">
        <v>283</v>
      </c>
      <c r="AE10" s="51">
        <f>AVERAGE(Y10,AA10,AC10)</f>
        <v>100</v>
      </c>
      <c r="AF10" s="42" t="s">
        <v>283</v>
      </c>
      <c r="AG10" s="25" t="s">
        <v>72</v>
      </c>
      <c r="AH10" s="44"/>
      <c r="AI10" s="44" t="s">
        <v>416</v>
      </c>
      <c r="AJ10" s="44" t="s">
        <v>417</v>
      </c>
      <c r="AK10" s="44" t="s">
        <v>430</v>
      </c>
    </row>
    <row r="11" spans="1:37" s="21" customFormat="1" ht="138.75" customHeight="1" x14ac:dyDescent="0.25">
      <c r="A11" s="259" t="s">
        <v>45</v>
      </c>
      <c r="B11" s="25" t="s">
        <v>46</v>
      </c>
      <c r="C11" s="25" t="s">
        <v>396</v>
      </c>
      <c r="D11" s="25" t="s">
        <v>397</v>
      </c>
      <c r="E11" s="25" t="s">
        <v>63</v>
      </c>
      <c r="F11" s="25" t="s">
        <v>64</v>
      </c>
      <c r="G11" s="25" t="s">
        <v>70</v>
      </c>
      <c r="H11" s="25" t="s">
        <v>73</v>
      </c>
      <c r="I11" s="25" t="s">
        <v>51</v>
      </c>
      <c r="J11" s="25" t="s">
        <v>65</v>
      </c>
      <c r="K11" s="25" t="s">
        <v>58</v>
      </c>
      <c r="L11" s="25">
        <v>1</v>
      </c>
      <c r="M11" s="200">
        <v>100</v>
      </c>
      <c r="N11" s="201"/>
      <c r="O11" s="201"/>
      <c r="P11" s="201"/>
      <c r="Q11" s="201"/>
      <c r="R11" s="201"/>
      <c r="S11" s="201"/>
      <c r="T11" s="201"/>
      <c r="U11" s="201"/>
      <c r="V11" s="201"/>
      <c r="W11" s="201"/>
      <c r="X11" s="202"/>
      <c r="Y11" s="29"/>
      <c r="Z11" s="29"/>
      <c r="AA11" s="29"/>
      <c r="AB11" s="29"/>
      <c r="AC11" s="62">
        <v>100</v>
      </c>
      <c r="AD11" s="42" t="s">
        <v>470</v>
      </c>
      <c r="AE11" s="62">
        <f>AVERAGE(Y11,AA11,AC11)</f>
        <v>100</v>
      </c>
      <c r="AF11" s="42" t="s">
        <v>470</v>
      </c>
      <c r="AG11" s="25" t="s">
        <v>398</v>
      </c>
      <c r="AH11" s="7"/>
      <c r="AI11" s="7"/>
      <c r="AJ11" s="7" t="s">
        <v>472</v>
      </c>
      <c r="AK11" s="7" t="s">
        <v>471</v>
      </c>
    </row>
    <row r="12" spans="1:37" s="21" customFormat="1" ht="239.25" customHeight="1" x14ac:dyDescent="0.25">
      <c r="A12" s="259" t="s">
        <v>45</v>
      </c>
      <c r="B12" s="25" t="s">
        <v>46</v>
      </c>
      <c r="C12" s="25" t="s">
        <v>399</v>
      </c>
      <c r="D12" s="25" t="s">
        <v>400</v>
      </c>
      <c r="E12" s="25" t="s">
        <v>63</v>
      </c>
      <c r="F12" s="25" t="s">
        <v>64</v>
      </c>
      <c r="G12" s="25" t="s">
        <v>49</v>
      </c>
      <c r="H12" s="25" t="s">
        <v>50</v>
      </c>
      <c r="I12" s="25" t="s">
        <v>51</v>
      </c>
      <c r="J12" s="25" t="s">
        <v>65</v>
      </c>
      <c r="K12" s="25" t="s">
        <v>58</v>
      </c>
      <c r="L12" s="25">
        <v>1</v>
      </c>
      <c r="M12" s="213">
        <v>49.5</v>
      </c>
      <c r="N12" s="214"/>
      <c r="O12" s="214"/>
      <c r="P12" s="214"/>
      <c r="Q12" s="214"/>
      <c r="R12" s="214"/>
      <c r="S12" s="214"/>
      <c r="T12" s="214"/>
      <c r="U12" s="214"/>
      <c r="V12" s="214"/>
      <c r="W12" s="214"/>
      <c r="X12" s="215"/>
      <c r="Y12" s="29"/>
      <c r="Z12" s="29"/>
      <c r="AA12" s="29"/>
      <c r="AB12" s="29"/>
      <c r="AC12" s="119">
        <f>+M12</f>
        <v>49.5</v>
      </c>
      <c r="AD12" s="29" t="s">
        <v>283</v>
      </c>
      <c r="AE12" s="119">
        <f>AVERAGE(Y12,AA12,AC12)</f>
        <v>49.5</v>
      </c>
      <c r="AF12" s="25" t="s">
        <v>283</v>
      </c>
      <c r="AG12" s="25" t="s">
        <v>401</v>
      </c>
      <c r="AH12" s="7"/>
      <c r="AI12" s="7"/>
      <c r="AJ12" s="7" t="s">
        <v>418</v>
      </c>
      <c r="AK12" s="7" t="s">
        <v>431</v>
      </c>
    </row>
    <row r="13" spans="1:37" s="26" customFormat="1" ht="342" customHeight="1" x14ac:dyDescent="0.25">
      <c r="A13" s="256" t="s">
        <v>62</v>
      </c>
      <c r="B13" s="39" t="s">
        <v>46</v>
      </c>
      <c r="C13" s="40" t="s">
        <v>101</v>
      </c>
      <c r="D13" s="40" t="s">
        <v>227</v>
      </c>
      <c r="E13" s="39" t="s">
        <v>459</v>
      </c>
      <c r="F13" s="40" t="s">
        <v>64</v>
      </c>
      <c r="G13" s="39" t="s">
        <v>70</v>
      </c>
      <c r="H13" s="39" t="s">
        <v>79</v>
      </c>
      <c r="I13" s="40" t="s">
        <v>51</v>
      </c>
      <c r="J13" s="39" t="s">
        <v>52</v>
      </c>
      <c r="K13" s="39" t="s">
        <v>130</v>
      </c>
      <c r="L13" s="41">
        <v>1</v>
      </c>
      <c r="M13" s="42">
        <v>100</v>
      </c>
      <c r="N13" s="42">
        <v>100</v>
      </c>
      <c r="O13" s="42">
        <v>100</v>
      </c>
      <c r="P13" s="42">
        <v>100</v>
      </c>
      <c r="Q13" s="42">
        <v>100</v>
      </c>
      <c r="R13" s="42">
        <v>100</v>
      </c>
      <c r="S13" s="42">
        <v>100</v>
      </c>
      <c r="T13" s="42">
        <v>100</v>
      </c>
      <c r="U13" s="42">
        <v>100</v>
      </c>
      <c r="V13" s="42">
        <v>100</v>
      </c>
      <c r="W13" s="42">
        <v>100</v>
      </c>
      <c r="X13" s="42">
        <v>100</v>
      </c>
      <c r="Y13" s="42">
        <f>AVERAGE(M13:P13)</f>
        <v>100</v>
      </c>
      <c r="Z13" s="42" t="s">
        <v>265</v>
      </c>
      <c r="AA13" s="42">
        <f>AVERAGE(Q13:T13)</f>
        <v>100</v>
      </c>
      <c r="AB13" s="42" t="s">
        <v>265</v>
      </c>
      <c r="AC13" s="42">
        <f>AVERAGE(U13:X13)</f>
        <v>100</v>
      </c>
      <c r="AD13" s="42" t="s">
        <v>265</v>
      </c>
      <c r="AE13" s="42">
        <f>AVERAGE(Y13,AA13,AC13)</f>
        <v>100</v>
      </c>
      <c r="AF13" s="42" t="s">
        <v>265</v>
      </c>
      <c r="AG13" s="39" t="s">
        <v>102</v>
      </c>
      <c r="AH13" s="44" t="s">
        <v>266</v>
      </c>
      <c r="AI13" s="129" t="s">
        <v>344</v>
      </c>
      <c r="AJ13" s="59" t="s">
        <v>442</v>
      </c>
      <c r="AK13" s="44" t="s">
        <v>439</v>
      </c>
    </row>
    <row r="14" spans="1:37" s="26" customFormat="1" ht="281.25" customHeight="1" x14ac:dyDescent="0.25">
      <c r="A14" s="256" t="s">
        <v>62</v>
      </c>
      <c r="B14" s="39" t="s">
        <v>46</v>
      </c>
      <c r="C14" s="40" t="s">
        <v>103</v>
      </c>
      <c r="D14" s="40" t="s">
        <v>226</v>
      </c>
      <c r="E14" s="39" t="s">
        <v>459</v>
      </c>
      <c r="F14" s="40" t="s">
        <v>64</v>
      </c>
      <c r="G14" s="39" t="s">
        <v>70</v>
      </c>
      <c r="H14" s="39" t="s">
        <v>79</v>
      </c>
      <c r="I14" s="40" t="s">
        <v>51</v>
      </c>
      <c r="J14" s="39" t="s">
        <v>52</v>
      </c>
      <c r="K14" s="39" t="s">
        <v>130</v>
      </c>
      <c r="L14" s="41">
        <v>1</v>
      </c>
      <c r="M14" s="42">
        <v>100</v>
      </c>
      <c r="N14" s="42">
        <v>100</v>
      </c>
      <c r="O14" s="42">
        <v>100</v>
      </c>
      <c r="P14" s="42">
        <v>100</v>
      </c>
      <c r="Q14" s="42">
        <v>100</v>
      </c>
      <c r="R14" s="42">
        <v>100</v>
      </c>
      <c r="S14" s="42">
        <v>100</v>
      </c>
      <c r="T14" s="42">
        <v>100</v>
      </c>
      <c r="U14" s="42">
        <v>100</v>
      </c>
      <c r="V14" s="42">
        <v>100</v>
      </c>
      <c r="W14" s="42">
        <v>100</v>
      </c>
      <c r="X14" s="42">
        <v>100</v>
      </c>
      <c r="Y14" s="42">
        <f t="shared" ref="Y14" si="0">AVERAGE(M14:P14)</f>
        <v>100</v>
      </c>
      <c r="Z14" s="42" t="s">
        <v>265</v>
      </c>
      <c r="AA14" s="42">
        <f>AVERAGE(Q14:T14)</f>
        <v>100</v>
      </c>
      <c r="AB14" s="42" t="s">
        <v>265</v>
      </c>
      <c r="AC14" s="42">
        <f>AVERAGE(U14:X14)</f>
        <v>100</v>
      </c>
      <c r="AD14" s="42" t="s">
        <v>265</v>
      </c>
      <c r="AE14" s="42">
        <f t="shared" ref="AE14:AE18" si="1">AVERAGE(Y14,AA14,AC14)</f>
        <v>100</v>
      </c>
      <c r="AF14" s="42" t="s">
        <v>265</v>
      </c>
      <c r="AG14" s="39" t="s">
        <v>104</v>
      </c>
      <c r="AH14" s="44" t="s">
        <v>319</v>
      </c>
      <c r="AI14" s="129" t="s">
        <v>345</v>
      </c>
      <c r="AJ14" s="59" t="s">
        <v>441</v>
      </c>
      <c r="AK14" s="44" t="s">
        <v>439</v>
      </c>
    </row>
    <row r="15" spans="1:37" s="26" customFormat="1" ht="144" customHeight="1" x14ac:dyDescent="0.25">
      <c r="A15" s="256" t="s">
        <v>62</v>
      </c>
      <c r="B15" s="39" t="s">
        <v>46</v>
      </c>
      <c r="C15" s="40" t="s">
        <v>105</v>
      </c>
      <c r="D15" s="40" t="s">
        <v>248</v>
      </c>
      <c r="E15" s="39" t="s">
        <v>459</v>
      </c>
      <c r="F15" s="40" t="s">
        <v>64</v>
      </c>
      <c r="G15" s="39" t="s">
        <v>70</v>
      </c>
      <c r="H15" s="39" t="s">
        <v>79</v>
      </c>
      <c r="I15" s="40" t="s">
        <v>51</v>
      </c>
      <c r="J15" s="39" t="s">
        <v>52</v>
      </c>
      <c r="K15" s="39" t="s">
        <v>201</v>
      </c>
      <c r="L15" s="36">
        <v>1</v>
      </c>
      <c r="M15" s="177">
        <v>99</v>
      </c>
      <c r="N15" s="177"/>
      <c r="O15" s="177">
        <v>95</v>
      </c>
      <c r="P15" s="177"/>
      <c r="Q15" s="177">
        <v>99</v>
      </c>
      <c r="R15" s="177"/>
      <c r="S15" s="157">
        <v>100</v>
      </c>
      <c r="T15" s="159"/>
      <c r="U15" s="177">
        <v>99</v>
      </c>
      <c r="V15" s="177"/>
      <c r="W15" s="177">
        <v>100</v>
      </c>
      <c r="X15" s="177"/>
      <c r="Y15" s="42">
        <f>AVERAGE(M15:P15)</f>
        <v>97</v>
      </c>
      <c r="Z15" s="42" t="s">
        <v>265</v>
      </c>
      <c r="AA15" s="42">
        <f>AVERAGE(Q15:T15)</f>
        <v>99.5</v>
      </c>
      <c r="AB15" s="42" t="s">
        <v>265</v>
      </c>
      <c r="AC15" s="42">
        <f>AVERAGE(U15:X15)</f>
        <v>99.5</v>
      </c>
      <c r="AD15" s="42" t="s">
        <v>265</v>
      </c>
      <c r="AE15" s="42">
        <f>AVERAGE(Y15,AA15,AC15)</f>
        <v>98.666666666666671</v>
      </c>
      <c r="AF15" s="42" t="s">
        <v>265</v>
      </c>
      <c r="AG15" s="39" t="s">
        <v>253</v>
      </c>
      <c r="AH15" s="44" t="s">
        <v>269</v>
      </c>
      <c r="AI15" s="43" t="s">
        <v>270</v>
      </c>
      <c r="AJ15" s="125" t="s">
        <v>440</v>
      </c>
      <c r="AK15" s="44" t="s">
        <v>439</v>
      </c>
    </row>
    <row r="16" spans="1:37" s="26" customFormat="1" ht="409.5" customHeight="1" x14ac:dyDescent="0.25">
      <c r="A16" s="256" t="s">
        <v>62</v>
      </c>
      <c r="B16" s="39" t="s">
        <v>46</v>
      </c>
      <c r="C16" s="40" t="s">
        <v>106</v>
      </c>
      <c r="D16" s="40" t="s">
        <v>228</v>
      </c>
      <c r="E16" s="39" t="s">
        <v>459</v>
      </c>
      <c r="F16" s="40" t="s">
        <v>64</v>
      </c>
      <c r="G16" s="39" t="s">
        <v>56</v>
      </c>
      <c r="H16" s="39" t="s">
        <v>57</v>
      </c>
      <c r="I16" s="40" t="s">
        <v>51</v>
      </c>
      <c r="J16" s="39" t="s">
        <v>52</v>
      </c>
      <c r="K16" s="39" t="s">
        <v>130</v>
      </c>
      <c r="L16" s="41">
        <v>1</v>
      </c>
      <c r="M16" s="49">
        <v>68</v>
      </c>
      <c r="N16" s="52">
        <v>86</v>
      </c>
      <c r="O16" s="46">
        <v>99</v>
      </c>
      <c r="P16" s="48">
        <v>102</v>
      </c>
      <c r="Q16" s="49">
        <v>100</v>
      </c>
      <c r="R16" s="49">
        <v>102</v>
      </c>
      <c r="S16" s="49">
        <v>103</v>
      </c>
      <c r="T16" s="49">
        <v>95</v>
      </c>
      <c r="U16" s="49">
        <v>94</v>
      </c>
      <c r="V16" s="52">
        <v>97</v>
      </c>
      <c r="W16" s="49">
        <v>99</v>
      </c>
      <c r="X16" s="49">
        <v>96</v>
      </c>
      <c r="Y16" s="42">
        <f>AVERAGE(M16:P16)</f>
        <v>88.75</v>
      </c>
      <c r="Z16" s="42" t="s">
        <v>273</v>
      </c>
      <c r="AA16" s="42">
        <f>AVERAGE(Q16:T16)</f>
        <v>100</v>
      </c>
      <c r="AB16" s="42" t="s">
        <v>265</v>
      </c>
      <c r="AC16" s="42">
        <f>AVERAGE(U16:X16)</f>
        <v>96.5</v>
      </c>
      <c r="AD16" s="42" t="s">
        <v>265</v>
      </c>
      <c r="AE16" s="42">
        <f>AVERAGE(Y16,AA16,AC16)</f>
        <v>95.083333333333329</v>
      </c>
      <c r="AF16" s="42" t="s">
        <v>265</v>
      </c>
      <c r="AG16" s="39" t="s">
        <v>107</v>
      </c>
      <c r="AH16" s="44" t="s">
        <v>320</v>
      </c>
      <c r="AI16" s="55" t="s">
        <v>271</v>
      </c>
      <c r="AJ16" s="260" t="s">
        <v>443</v>
      </c>
      <c r="AK16" s="44" t="s">
        <v>439</v>
      </c>
    </row>
    <row r="17" spans="1:37" s="26" customFormat="1" ht="123" customHeight="1" x14ac:dyDescent="0.25">
      <c r="A17" s="256" t="s">
        <v>62</v>
      </c>
      <c r="B17" s="39" t="s">
        <v>46</v>
      </c>
      <c r="C17" s="40" t="s">
        <v>108</v>
      </c>
      <c r="D17" s="40" t="s">
        <v>229</v>
      </c>
      <c r="E17" s="39" t="s">
        <v>459</v>
      </c>
      <c r="F17" s="40" t="s">
        <v>64</v>
      </c>
      <c r="G17" s="39" t="s">
        <v>70</v>
      </c>
      <c r="H17" s="39" t="s">
        <v>79</v>
      </c>
      <c r="I17" s="40" t="s">
        <v>51</v>
      </c>
      <c r="J17" s="39" t="s">
        <v>52</v>
      </c>
      <c r="K17" s="39" t="s">
        <v>68</v>
      </c>
      <c r="L17" s="41">
        <v>1</v>
      </c>
      <c r="M17" s="163">
        <v>89</v>
      </c>
      <c r="N17" s="164"/>
      <c r="O17" s="165"/>
      <c r="P17" s="157">
        <v>98</v>
      </c>
      <c r="Q17" s="158"/>
      <c r="R17" s="159"/>
      <c r="S17" s="157">
        <v>98</v>
      </c>
      <c r="T17" s="158"/>
      <c r="U17" s="159"/>
      <c r="V17" s="157">
        <v>100</v>
      </c>
      <c r="W17" s="158"/>
      <c r="X17" s="159"/>
      <c r="Y17" s="52">
        <f>+M17</f>
        <v>89</v>
      </c>
      <c r="Z17" s="42" t="s">
        <v>265</v>
      </c>
      <c r="AA17" s="42">
        <f>AVERAGE(P17)</f>
        <v>98</v>
      </c>
      <c r="AB17" s="42" t="s">
        <v>265</v>
      </c>
      <c r="AC17" s="42">
        <f>AVERAGE(S17:X17)</f>
        <v>99</v>
      </c>
      <c r="AD17" s="42" t="s">
        <v>265</v>
      </c>
      <c r="AE17" s="42">
        <f t="shared" si="1"/>
        <v>95.333333333333329</v>
      </c>
      <c r="AF17" s="42" t="s">
        <v>265</v>
      </c>
      <c r="AG17" s="39" t="s">
        <v>109</v>
      </c>
      <c r="AH17" s="44" t="s">
        <v>321</v>
      </c>
      <c r="AI17" s="43" t="s">
        <v>272</v>
      </c>
      <c r="AJ17" s="59" t="s">
        <v>444</v>
      </c>
      <c r="AK17" s="44" t="s">
        <v>439</v>
      </c>
    </row>
    <row r="18" spans="1:37" s="26" customFormat="1" ht="115.5" customHeight="1" x14ac:dyDescent="0.25">
      <c r="A18" s="256" t="s">
        <v>62</v>
      </c>
      <c r="B18" s="39" t="s">
        <v>46</v>
      </c>
      <c r="C18" s="40" t="s">
        <v>110</v>
      </c>
      <c r="D18" s="40" t="s">
        <v>111</v>
      </c>
      <c r="E18" s="39" t="s">
        <v>459</v>
      </c>
      <c r="F18" s="40" t="s">
        <v>64</v>
      </c>
      <c r="G18" s="39" t="s">
        <v>70</v>
      </c>
      <c r="H18" s="39" t="s">
        <v>79</v>
      </c>
      <c r="I18" s="40" t="s">
        <v>51</v>
      </c>
      <c r="J18" s="39" t="s">
        <v>52</v>
      </c>
      <c r="K18" s="39" t="s">
        <v>53</v>
      </c>
      <c r="L18" s="41">
        <v>1</v>
      </c>
      <c r="M18" s="157">
        <v>100</v>
      </c>
      <c r="N18" s="158"/>
      <c r="O18" s="158"/>
      <c r="P18" s="158"/>
      <c r="Q18" s="158"/>
      <c r="R18" s="159"/>
      <c r="S18" s="157">
        <v>100</v>
      </c>
      <c r="T18" s="158"/>
      <c r="U18" s="158"/>
      <c r="V18" s="158"/>
      <c r="W18" s="158"/>
      <c r="X18" s="159"/>
      <c r="Y18" s="42"/>
      <c r="Z18" s="42"/>
      <c r="AA18" s="42">
        <f>AVERAGE(M18)</f>
        <v>100</v>
      </c>
      <c r="AB18" s="42" t="s">
        <v>265</v>
      </c>
      <c r="AC18" s="42">
        <f>AVERAGE(S18)</f>
        <v>100</v>
      </c>
      <c r="AD18" s="42" t="s">
        <v>265</v>
      </c>
      <c r="AE18" s="42">
        <f t="shared" si="1"/>
        <v>100</v>
      </c>
      <c r="AF18" s="42" t="s">
        <v>265</v>
      </c>
      <c r="AG18" s="40" t="s">
        <v>112</v>
      </c>
      <c r="AH18" s="43"/>
      <c r="AI18" s="43" t="s">
        <v>322</v>
      </c>
      <c r="AJ18" s="59" t="s">
        <v>445</v>
      </c>
      <c r="AK18" s="44" t="s">
        <v>439</v>
      </c>
    </row>
    <row r="19" spans="1:37" s="26" customFormat="1" ht="409.5" customHeight="1" x14ac:dyDescent="0.25">
      <c r="A19" s="256" t="s">
        <v>62</v>
      </c>
      <c r="B19" s="39" t="s">
        <v>46</v>
      </c>
      <c r="C19" s="40" t="s">
        <v>113</v>
      </c>
      <c r="D19" s="40" t="s">
        <v>114</v>
      </c>
      <c r="E19" s="39" t="s">
        <v>459</v>
      </c>
      <c r="F19" s="40" t="s">
        <v>64</v>
      </c>
      <c r="G19" s="39" t="s">
        <v>70</v>
      </c>
      <c r="H19" s="39" t="s">
        <v>79</v>
      </c>
      <c r="I19" s="40" t="s">
        <v>51</v>
      </c>
      <c r="J19" s="39" t="s">
        <v>52</v>
      </c>
      <c r="K19" s="39" t="s">
        <v>53</v>
      </c>
      <c r="L19" s="41">
        <v>1</v>
      </c>
      <c r="M19" s="157">
        <v>79</v>
      </c>
      <c r="N19" s="158"/>
      <c r="O19" s="158"/>
      <c r="P19" s="158"/>
      <c r="Q19" s="158"/>
      <c r="R19" s="159"/>
      <c r="S19" s="157">
        <v>85</v>
      </c>
      <c r="T19" s="158"/>
      <c r="U19" s="158"/>
      <c r="V19" s="158"/>
      <c r="W19" s="158"/>
      <c r="X19" s="159"/>
      <c r="Y19" s="42"/>
      <c r="Z19" s="42"/>
      <c r="AA19" s="47">
        <f>+M19</f>
        <v>79</v>
      </c>
      <c r="AB19" s="42" t="s">
        <v>273</v>
      </c>
      <c r="AC19" s="47">
        <f>+S19</f>
        <v>85</v>
      </c>
      <c r="AD19" s="42" t="s">
        <v>283</v>
      </c>
      <c r="AE19" s="47">
        <f>AVERAGE(Y19,AA19,AC19)</f>
        <v>82</v>
      </c>
      <c r="AF19" s="42" t="s">
        <v>283</v>
      </c>
      <c r="AG19" s="40" t="s">
        <v>115</v>
      </c>
      <c r="AH19" s="43"/>
      <c r="AI19" s="56" t="s">
        <v>278</v>
      </c>
      <c r="AJ19" s="59" t="s">
        <v>446</v>
      </c>
      <c r="AK19" s="44" t="s">
        <v>439</v>
      </c>
    </row>
    <row r="20" spans="1:37" s="20" customFormat="1" ht="180.75" customHeight="1" x14ac:dyDescent="0.25">
      <c r="A20" s="256" t="s">
        <v>62</v>
      </c>
      <c r="B20" s="39" t="s">
        <v>46</v>
      </c>
      <c r="C20" s="40" t="s">
        <v>244</v>
      </c>
      <c r="D20" s="40" t="s">
        <v>245</v>
      </c>
      <c r="E20" s="39" t="s">
        <v>459</v>
      </c>
      <c r="F20" s="40" t="s">
        <v>64</v>
      </c>
      <c r="G20" s="39" t="s">
        <v>80</v>
      </c>
      <c r="H20" s="39" t="s">
        <v>79</v>
      </c>
      <c r="I20" s="40" t="s">
        <v>246</v>
      </c>
      <c r="J20" s="39" t="s">
        <v>52</v>
      </c>
      <c r="K20" s="39" t="s">
        <v>68</v>
      </c>
      <c r="L20" s="41">
        <v>1</v>
      </c>
      <c r="M20" s="218">
        <v>100</v>
      </c>
      <c r="N20" s="219"/>
      <c r="O20" s="220"/>
      <c r="P20" s="218">
        <v>100</v>
      </c>
      <c r="Q20" s="219"/>
      <c r="R20" s="220"/>
      <c r="S20" s="218">
        <v>100</v>
      </c>
      <c r="T20" s="219"/>
      <c r="U20" s="220"/>
      <c r="V20" s="218">
        <v>100</v>
      </c>
      <c r="W20" s="219"/>
      <c r="X20" s="220"/>
      <c r="Y20" s="42">
        <f>AVERAGE(M20)</f>
        <v>100</v>
      </c>
      <c r="Z20" s="42" t="s">
        <v>265</v>
      </c>
      <c r="AA20" s="42">
        <f>+P20</f>
        <v>100</v>
      </c>
      <c r="AB20" s="42" t="s">
        <v>265</v>
      </c>
      <c r="AC20" s="42">
        <f>AVERAGE(S20:X20)</f>
        <v>100</v>
      </c>
      <c r="AD20" s="42" t="s">
        <v>265</v>
      </c>
      <c r="AE20" s="42">
        <f t="shared" ref="AE20" si="2">AVERAGE(Y20,AA20,AC20)</f>
        <v>100</v>
      </c>
      <c r="AF20" s="42" t="s">
        <v>265</v>
      </c>
      <c r="AG20" s="40" t="s">
        <v>247</v>
      </c>
      <c r="AH20" s="43" t="s">
        <v>274</v>
      </c>
      <c r="AI20" s="43" t="s">
        <v>275</v>
      </c>
      <c r="AJ20" s="59" t="s">
        <v>447</v>
      </c>
      <c r="AK20" s="43" t="s">
        <v>439</v>
      </c>
    </row>
    <row r="21" spans="1:37" s="20" customFormat="1" ht="158.25" customHeight="1" x14ac:dyDescent="0.25">
      <c r="A21" s="258" t="s">
        <v>83</v>
      </c>
      <c r="B21" s="205" t="s">
        <v>46</v>
      </c>
      <c r="C21" s="179" t="s">
        <v>254</v>
      </c>
      <c r="D21" s="179" t="s">
        <v>236</v>
      </c>
      <c r="E21" s="205" t="s">
        <v>460</v>
      </c>
      <c r="F21" s="179" t="s">
        <v>64</v>
      </c>
      <c r="G21" s="39" t="s">
        <v>80</v>
      </c>
      <c r="H21" s="39" t="s">
        <v>116</v>
      </c>
      <c r="I21" s="179" t="s">
        <v>51</v>
      </c>
      <c r="J21" s="179" t="s">
        <v>65</v>
      </c>
      <c r="K21" s="179" t="s">
        <v>68</v>
      </c>
      <c r="L21" s="204">
        <v>1</v>
      </c>
      <c r="M21" s="231">
        <v>100</v>
      </c>
      <c r="N21" s="232"/>
      <c r="O21" s="232"/>
      <c r="P21" s="221">
        <v>100</v>
      </c>
      <c r="Q21" s="221"/>
      <c r="R21" s="221"/>
      <c r="S21" s="221">
        <v>100</v>
      </c>
      <c r="T21" s="221"/>
      <c r="U21" s="221"/>
      <c r="V21" s="221">
        <v>100</v>
      </c>
      <c r="W21" s="221"/>
      <c r="X21" s="221"/>
      <c r="Y21" s="186">
        <f>AVERAGE(M21)</f>
        <v>100</v>
      </c>
      <c r="Z21" s="186" t="s">
        <v>265</v>
      </c>
      <c r="AA21" s="186">
        <f>AVERAGE(P21)</f>
        <v>100</v>
      </c>
      <c r="AB21" s="186" t="s">
        <v>265</v>
      </c>
      <c r="AC21" s="186">
        <f>AVERAGE(S21:X22)</f>
        <v>100</v>
      </c>
      <c r="AD21" s="186" t="s">
        <v>265</v>
      </c>
      <c r="AE21" s="186">
        <f t="shared" ref="AE21" si="3">AVERAGE(Y21,AA21,AC21)</f>
        <v>100</v>
      </c>
      <c r="AF21" s="186" t="s">
        <v>265</v>
      </c>
      <c r="AG21" s="179" t="s">
        <v>117</v>
      </c>
      <c r="AH21" s="189" t="s">
        <v>323</v>
      </c>
      <c r="AI21" s="189" t="s">
        <v>276</v>
      </c>
      <c r="AJ21" s="249" t="s">
        <v>448</v>
      </c>
      <c r="AK21" s="189" t="s">
        <v>439</v>
      </c>
    </row>
    <row r="22" spans="1:37" s="20" customFormat="1" ht="75.75" customHeight="1" x14ac:dyDescent="0.25">
      <c r="A22" s="258"/>
      <c r="B22" s="205"/>
      <c r="C22" s="179"/>
      <c r="D22" s="179"/>
      <c r="E22" s="205"/>
      <c r="F22" s="179"/>
      <c r="G22" s="39" t="s">
        <v>70</v>
      </c>
      <c r="H22" s="39" t="s">
        <v>118</v>
      </c>
      <c r="I22" s="179"/>
      <c r="J22" s="179"/>
      <c r="K22" s="179"/>
      <c r="L22" s="204"/>
      <c r="M22" s="246"/>
      <c r="N22" s="247"/>
      <c r="O22" s="247"/>
      <c r="P22" s="187"/>
      <c r="Q22" s="187"/>
      <c r="R22" s="187"/>
      <c r="S22" s="187"/>
      <c r="T22" s="187"/>
      <c r="U22" s="187"/>
      <c r="V22" s="187"/>
      <c r="W22" s="187"/>
      <c r="X22" s="187"/>
      <c r="Y22" s="188"/>
      <c r="Z22" s="188"/>
      <c r="AA22" s="188"/>
      <c r="AB22" s="188"/>
      <c r="AC22" s="188"/>
      <c r="AD22" s="188"/>
      <c r="AE22" s="188"/>
      <c r="AF22" s="188"/>
      <c r="AG22" s="179"/>
      <c r="AH22" s="189"/>
      <c r="AI22" s="189"/>
      <c r="AJ22" s="249"/>
      <c r="AK22" s="189"/>
    </row>
    <row r="23" spans="1:37" s="20" customFormat="1" ht="73.5" customHeight="1" x14ac:dyDescent="0.25">
      <c r="A23" s="261" t="s">
        <v>83</v>
      </c>
      <c r="B23" s="205" t="s">
        <v>46</v>
      </c>
      <c r="C23" s="179" t="s">
        <v>402</v>
      </c>
      <c r="D23" s="179" t="s">
        <v>403</v>
      </c>
      <c r="E23" s="205" t="s">
        <v>461</v>
      </c>
      <c r="F23" s="179" t="s">
        <v>64</v>
      </c>
      <c r="G23" s="39" t="s">
        <v>70</v>
      </c>
      <c r="H23" s="39" t="s">
        <v>79</v>
      </c>
      <c r="I23" s="179" t="s">
        <v>404</v>
      </c>
      <c r="J23" s="179" t="s">
        <v>65</v>
      </c>
      <c r="K23" s="179" t="s">
        <v>58</v>
      </c>
      <c r="L23" s="204">
        <v>1</v>
      </c>
      <c r="M23" s="160">
        <v>100</v>
      </c>
      <c r="N23" s="161"/>
      <c r="O23" s="161"/>
      <c r="P23" s="161"/>
      <c r="Q23" s="161"/>
      <c r="R23" s="161"/>
      <c r="S23" s="161"/>
      <c r="T23" s="161"/>
      <c r="U23" s="161"/>
      <c r="V23" s="161"/>
      <c r="W23" s="161"/>
      <c r="X23" s="162"/>
      <c r="Y23" s="177"/>
      <c r="Z23" s="177"/>
      <c r="AA23" s="177"/>
      <c r="AB23" s="177"/>
      <c r="AC23" s="186">
        <f>AVERAGE(M23)</f>
        <v>100</v>
      </c>
      <c r="AD23" s="186" t="s">
        <v>265</v>
      </c>
      <c r="AE23" s="186">
        <f>AVERAGE(Y23,AA23,AC23)</f>
        <v>100</v>
      </c>
      <c r="AF23" s="186" t="s">
        <v>265</v>
      </c>
      <c r="AG23" s="179" t="s">
        <v>405</v>
      </c>
      <c r="AH23" s="189"/>
      <c r="AI23" s="189"/>
      <c r="AJ23" s="178" t="s">
        <v>449</v>
      </c>
      <c r="AK23" s="189" t="s">
        <v>439</v>
      </c>
    </row>
    <row r="24" spans="1:37" s="20" customFormat="1" ht="73.5" customHeight="1" x14ac:dyDescent="0.25">
      <c r="A24" s="262"/>
      <c r="B24" s="205"/>
      <c r="C24" s="179"/>
      <c r="D24" s="179"/>
      <c r="E24" s="205"/>
      <c r="F24" s="179"/>
      <c r="G24" s="39" t="s">
        <v>80</v>
      </c>
      <c r="H24" s="39" t="s">
        <v>116</v>
      </c>
      <c r="I24" s="179"/>
      <c r="J24" s="179"/>
      <c r="K24" s="179"/>
      <c r="L24" s="204"/>
      <c r="M24" s="243"/>
      <c r="N24" s="244"/>
      <c r="O24" s="244"/>
      <c r="P24" s="244"/>
      <c r="Q24" s="244"/>
      <c r="R24" s="244"/>
      <c r="S24" s="244"/>
      <c r="T24" s="244"/>
      <c r="U24" s="244"/>
      <c r="V24" s="244"/>
      <c r="W24" s="244"/>
      <c r="X24" s="245"/>
      <c r="Y24" s="177"/>
      <c r="Z24" s="177"/>
      <c r="AA24" s="177"/>
      <c r="AB24" s="177"/>
      <c r="AC24" s="250"/>
      <c r="AD24" s="250"/>
      <c r="AE24" s="250"/>
      <c r="AF24" s="250"/>
      <c r="AG24" s="179"/>
      <c r="AH24" s="189"/>
      <c r="AI24" s="189"/>
      <c r="AJ24" s="178"/>
      <c r="AK24" s="189"/>
    </row>
    <row r="25" spans="1:37" s="20" customFormat="1" ht="73.5" customHeight="1" x14ac:dyDescent="0.25">
      <c r="A25" s="263"/>
      <c r="B25" s="205"/>
      <c r="C25" s="179"/>
      <c r="D25" s="179"/>
      <c r="E25" s="205"/>
      <c r="F25" s="179"/>
      <c r="G25" s="39" t="s">
        <v>97</v>
      </c>
      <c r="H25" s="39" t="s">
        <v>98</v>
      </c>
      <c r="I25" s="179"/>
      <c r="J25" s="179"/>
      <c r="K25" s="179"/>
      <c r="L25" s="204"/>
      <c r="M25" s="246"/>
      <c r="N25" s="247"/>
      <c r="O25" s="247"/>
      <c r="P25" s="247"/>
      <c r="Q25" s="247"/>
      <c r="R25" s="247"/>
      <c r="S25" s="247"/>
      <c r="T25" s="247"/>
      <c r="U25" s="247"/>
      <c r="V25" s="247"/>
      <c r="W25" s="247"/>
      <c r="X25" s="248"/>
      <c r="Y25" s="177"/>
      <c r="Z25" s="177"/>
      <c r="AA25" s="177"/>
      <c r="AB25" s="177"/>
      <c r="AC25" s="188"/>
      <c r="AD25" s="188"/>
      <c r="AE25" s="188"/>
      <c r="AF25" s="188"/>
      <c r="AG25" s="179"/>
      <c r="AH25" s="189"/>
      <c r="AI25" s="189"/>
      <c r="AJ25" s="178"/>
      <c r="AK25" s="189"/>
    </row>
    <row r="26" spans="1:37" s="20" customFormat="1" ht="48.75" customHeight="1" x14ac:dyDescent="0.25">
      <c r="A26" s="258" t="s">
        <v>83</v>
      </c>
      <c r="B26" s="205" t="s">
        <v>46</v>
      </c>
      <c r="C26" s="179" t="s">
        <v>406</v>
      </c>
      <c r="D26" s="179" t="s">
        <v>407</v>
      </c>
      <c r="E26" s="205" t="s">
        <v>460</v>
      </c>
      <c r="F26" s="179" t="s">
        <v>64</v>
      </c>
      <c r="G26" s="39" t="s">
        <v>80</v>
      </c>
      <c r="H26" s="39" t="s">
        <v>116</v>
      </c>
      <c r="I26" s="179" t="s">
        <v>51</v>
      </c>
      <c r="J26" s="179" t="s">
        <v>65</v>
      </c>
      <c r="K26" s="206" t="s">
        <v>58</v>
      </c>
      <c r="L26" s="204">
        <v>1</v>
      </c>
      <c r="M26" s="231">
        <v>81</v>
      </c>
      <c r="N26" s="232"/>
      <c r="O26" s="232"/>
      <c r="P26" s="232"/>
      <c r="Q26" s="232"/>
      <c r="R26" s="232"/>
      <c r="S26" s="232"/>
      <c r="T26" s="232"/>
      <c r="U26" s="232"/>
      <c r="V26" s="232"/>
      <c r="W26" s="232"/>
      <c r="X26" s="233"/>
      <c r="Y26" s="177"/>
      <c r="Z26" s="177"/>
      <c r="AA26" s="177"/>
      <c r="AB26" s="177"/>
      <c r="AC26" s="186">
        <f>+M26</f>
        <v>81</v>
      </c>
      <c r="AD26" s="186" t="s">
        <v>273</v>
      </c>
      <c r="AE26" s="186">
        <f>AVERAGE(Y26,AA26,AC26)</f>
        <v>81</v>
      </c>
      <c r="AF26" s="186" t="s">
        <v>273</v>
      </c>
      <c r="AG26" s="179" t="s">
        <v>117</v>
      </c>
      <c r="AH26" s="189"/>
      <c r="AI26" s="189"/>
      <c r="AJ26" s="249" t="s">
        <v>451</v>
      </c>
      <c r="AK26" s="189" t="s">
        <v>450</v>
      </c>
    </row>
    <row r="27" spans="1:37" s="20" customFormat="1" ht="49.5" customHeight="1" x14ac:dyDescent="0.25">
      <c r="A27" s="258"/>
      <c r="B27" s="205"/>
      <c r="C27" s="179"/>
      <c r="D27" s="179"/>
      <c r="E27" s="205"/>
      <c r="F27" s="179"/>
      <c r="G27" s="39" t="s">
        <v>70</v>
      </c>
      <c r="H27" s="39" t="s">
        <v>118</v>
      </c>
      <c r="I27" s="179"/>
      <c r="J27" s="179"/>
      <c r="K27" s="207"/>
      <c r="L27" s="204"/>
      <c r="M27" s="163"/>
      <c r="N27" s="164"/>
      <c r="O27" s="164"/>
      <c r="P27" s="164"/>
      <c r="Q27" s="164"/>
      <c r="R27" s="164"/>
      <c r="S27" s="164"/>
      <c r="T27" s="164"/>
      <c r="U27" s="164"/>
      <c r="V27" s="164"/>
      <c r="W27" s="164"/>
      <c r="X27" s="165"/>
      <c r="Y27" s="177"/>
      <c r="Z27" s="177"/>
      <c r="AA27" s="177"/>
      <c r="AB27" s="177"/>
      <c r="AC27" s="188"/>
      <c r="AD27" s="188"/>
      <c r="AE27" s="188"/>
      <c r="AF27" s="188"/>
      <c r="AG27" s="179"/>
      <c r="AH27" s="189"/>
      <c r="AI27" s="189"/>
      <c r="AJ27" s="249"/>
      <c r="AK27" s="189"/>
    </row>
    <row r="28" spans="1:37" s="20" customFormat="1" ht="175.5" customHeight="1" x14ac:dyDescent="0.25">
      <c r="A28" s="256" t="s">
        <v>54</v>
      </c>
      <c r="B28" s="39" t="s">
        <v>55</v>
      </c>
      <c r="C28" s="39" t="s">
        <v>119</v>
      </c>
      <c r="D28" s="39" t="s">
        <v>215</v>
      </c>
      <c r="E28" s="39" t="s">
        <v>47</v>
      </c>
      <c r="F28" s="39" t="s">
        <v>64</v>
      </c>
      <c r="G28" s="39" t="s">
        <v>56</v>
      </c>
      <c r="H28" s="39" t="s">
        <v>57</v>
      </c>
      <c r="I28" s="39" t="s">
        <v>51</v>
      </c>
      <c r="J28" s="39" t="s">
        <v>52</v>
      </c>
      <c r="K28" s="39" t="s">
        <v>68</v>
      </c>
      <c r="L28" s="39">
        <v>1</v>
      </c>
      <c r="M28" s="175">
        <v>100</v>
      </c>
      <c r="N28" s="167"/>
      <c r="O28" s="168"/>
      <c r="P28" s="251">
        <v>99.1</v>
      </c>
      <c r="Q28" s="252"/>
      <c r="R28" s="253"/>
      <c r="S28" s="251">
        <v>99.9</v>
      </c>
      <c r="T28" s="252"/>
      <c r="U28" s="253"/>
      <c r="V28" s="175">
        <v>100</v>
      </c>
      <c r="W28" s="167"/>
      <c r="X28" s="168"/>
      <c r="Y28" s="51">
        <f t="shared" ref="Y28" si="4">AVERAGE(M28:P28)</f>
        <v>99.55</v>
      </c>
      <c r="Z28" s="42" t="s">
        <v>265</v>
      </c>
      <c r="AA28" s="51">
        <f>AVERAGE(P28:R28)</f>
        <v>99.1</v>
      </c>
      <c r="AB28" s="42" t="s">
        <v>265</v>
      </c>
      <c r="AC28" s="51">
        <f>AVERAGE(S28:X28)</f>
        <v>99.95</v>
      </c>
      <c r="AD28" s="42" t="s">
        <v>283</v>
      </c>
      <c r="AE28" s="51">
        <f>AVERAGE(Y28,AA28,AC28)</f>
        <v>99.533333333333317</v>
      </c>
      <c r="AF28" s="42" t="s">
        <v>265</v>
      </c>
      <c r="AG28" s="42" t="s">
        <v>69</v>
      </c>
      <c r="AH28" s="45" t="s">
        <v>333</v>
      </c>
      <c r="AI28" s="43" t="s">
        <v>477</v>
      </c>
      <c r="AJ28" s="45" t="s">
        <v>473</v>
      </c>
      <c r="AK28" s="45" t="s">
        <v>474</v>
      </c>
    </row>
    <row r="29" spans="1:37" s="20" customFormat="1" ht="141.75" customHeight="1" x14ac:dyDescent="0.25">
      <c r="A29" s="261" t="s">
        <v>59</v>
      </c>
      <c r="B29" s="195" t="s">
        <v>55</v>
      </c>
      <c r="C29" s="195" t="s">
        <v>120</v>
      </c>
      <c r="D29" s="195" t="s">
        <v>237</v>
      </c>
      <c r="E29" s="195" t="s">
        <v>47</v>
      </c>
      <c r="F29" s="195" t="s">
        <v>64</v>
      </c>
      <c r="G29" s="39" t="s">
        <v>49</v>
      </c>
      <c r="H29" s="39" t="s">
        <v>50</v>
      </c>
      <c r="I29" s="195" t="s">
        <v>51</v>
      </c>
      <c r="J29" s="195" t="s">
        <v>52</v>
      </c>
      <c r="K29" s="195" t="s">
        <v>68</v>
      </c>
      <c r="L29" s="195">
        <v>1</v>
      </c>
      <c r="M29" s="180">
        <v>100.6</v>
      </c>
      <c r="N29" s="181"/>
      <c r="O29" s="182"/>
      <c r="P29" s="180">
        <v>99.5</v>
      </c>
      <c r="Q29" s="181"/>
      <c r="R29" s="182"/>
      <c r="S29" s="180">
        <v>99.9</v>
      </c>
      <c r="T29" s="181"/>
      <c r="U29" s="182"/>
      <c r="V29" s="231">
        <v>100</v>
      </c>
      <c r="W29" s="232"/>
      <c r="X29" s="233"/>
      <c r="Y29" s="192">
        <f>AVERAGE(M29:O29)</f>
        <v>100.6</v>
      </c>
      <c r="Z29" s="186" t="s">
        <v>265</v>
      </c>
      <c r="AA29" s="192">
        <f>AVERAGE(P29:R29)</f>
        <v>99.5</v>
      </c>
      <c r="AB29" s="186" t="s">
        <v>265</v>
      </c>
      <c r="AC29" s="192">
        <f>AVERAGE(S29:X29)</f>
        <v>99.95</v>
      </c>
      <c r="AD29" s="186" t="s">
        <v>283</v>
      </c>
      <c r="AE29" s="229">
        <f>AVERAGE(Y29,AA29,AC29)</f>
        <v>100.01666666666667</v>
      </c>
      <c r="AF29" s="186" t="s">
        <v>265</v>
      </c>
      <c r="AG29" s="186" t="s">
        <v>69</v>
      </c>
      <c r="AH29" s="183" t="s">
        <v>334</v>
      </c>
      <c r="AI29" s="226" t="s">
        <v>332</v>
      </c>
      <c r="AJ29" s="183" t="s">
        <v>475</v>
      </c>
      <c r="AK29" s="225" t="s">
        <v>476</v>
      </c>
    </row>
    <row r="30" spans="1:37" s="20" customFormat="1" ht="87.75" customHeight="1" x14ac:dyDescent="0.25">
      <c r="A30" s="263"/>
      <c r="B30" s="196"/>
      <c r="C30" s="196"/>
      <c r="D30" s="196"/>
      <c r="E30" s="196"/>
      <c r="F30" s="196"/>
      <c r="G30" s="39" t="s">
        <v>56</v>
      </c>
      <c r="H30" s="39" t="s">
        <v>57</v>
      </c>
      <c r="I30" s="196"/>
      <c r="J30" s="196"/>
      <c r="K30" s="196"/>
      <c r="L30" s="196"/>
      <c r="M30" s="150"/>
      <c r="N30" s="151"/>
      <c r="O30" s="152"/>
      <c r="P30" s="150"/>
      <c r="Q30" s="151"/>
      <c r="R30" s="152"/>
      <c r="S30" s="150"/>
      <c r="T30" s="151"/>
      <c r="U30" s="152"/>
      <c r="V30" s="163"/>
      <c r="W30" s="164"/>
      <c r="X30" s="165"/>
      <c r="Y30" s="191"/>
      <c r="Z30" s="188"/>
      <c r="AA30" s="191"/>
      <c r="AB30" s="188"/>
      <c r="AC30" s="191"/>
      <c r="AD30" s="188"/>
      <c r="AE30" s="230"/>
      <c r="AF30" s="188"/>
      <c r="AG30" s="188"/>
      <c r="AH30" s="184"/>
      <c r="AI30" s="227"/>
      <c r="AJ30" s="228"/>
      <c r="AK30" s="184"/>
    </row>
    <row r="31" spans="1:37" s="20" customFormat="1" ht="409.5" customHeight="1" x14ac:dyDescent="0.25">
      <c r="A31" s="256" t="s">
        <v>86</v>
      </c>
      <c r="B31" s="39" t="s">
        <v>87</v>
      </c>
      <c r="C31" s="39" t="s">
        <v>121</v>
      </c>
      <c r="D31" s="39" t="s">
        <v>122</v>
      </c>
      <c r="E31" s="39" t="s">
        <v>461</v>
      </c>
      <c r="F31" s="39" t="s">
        <v>64</v>
      </c>
      <c r="G31" s="39" t="s">
        <v>70</v>
      </c>
      <c r="H31" s="39" t="s">
        <v>125</v>
      </c>
      <c r="I31" s="39" t="s">
        <v>51</v>
      </c>
      <c r="J31" s="39" t="s">
        <v>52</v>
      </c>
      <c r="K31" s="39" t="s">
        <v>68</v>
      </c>
      <c r="L31" s="39">
        <v>1</v>
      </c>
      <c r="M31" s="157">
        <v>100</v>
      </c>
      <c r="N31" s="158"/>
      <c r="O31" s="159"/>
      <c r="P31" s="157">
        <v>100</v>
      </c>
      <c r="Q31" s="158"/>
      <c r="R31" s="159"/>
      <c r="S31" s="157">
        <v>100</v>
      </c>
      <c r="T31" s="158"/>
      <c r="U31" s="159"/>
      <c r="V31" s="157">
        <v>100</v>
      </c>
      <c r="W31" s="158"/>
      <c r="X31" s="159"/>
      <c r="Y31" s="42">
        <f>AVERAGE(M31)</f>
        <v>100</v>
      </c>
      <c r="Z31" s="42" t="s">
        <v>265</v>
      </c>
      <c r="AA31" s="42">
        <f>AVERAGE(P31)</f>
        <v>100</v>
      </c>
      <c r="AB31" s="42" t="s">
        <v>265</v>
      </c>
      <c r="AC31" s="42">
        <f>AVERAGE(S31:X31)</f>
        <v>100</v>
      </c>
      <c r="AD31" s="42" t="s">
        <v>265</v>
      </c>
      <c r="AE31" s="42">
        <f t="shared" ref="AE31" si="5">AVERAGE(Y31,AA31,AC31)</f>
        <v>100</v>
      </c>
      <c r="AF31" s="42" t="s">
        <v>265</v>
      </c>
      <c r="AG31" s="42" t="s">
        <v>123</v>
      </c>
      <c r="AH31" s="44" t="s">
        <v>324</v>
      </c>
      <c r="AI31" s="57" t="s">
        <v>325</v>
      </c>
      <c r="AJ31" s="126" t="s">
        <v>453</v>
      </c>
      <c r="AK31" s="44" t="s">
        <v>439</v>
      </c>
    </row>
    <row r="32" spans="1:37" s="20" customFormat="1" ht="96" customHeight="1" x14ac:dyDescent="0.25">
      <c r="A32" s="258" t="s">
        <v>86</v>
      </c>
      <c r="B32" s="205" t="s">
        <v>87</v>
      </c>
      <c r="C32" s="179" t="s">
        <v>124</v>
      </c>
      <c r="D32" s="179" t="s">
        <v>260</v>
      </c>
      <c r="E32" s="205" t="s">
        <v>461</v>
      </c>
      <c r="F32" s="179" t="s">
        <v>64</v>
      </c>
      <c r="G32" s="205" t="s">
        <v>70</v>
      </c>
      <c r="H32" s="39" t="s">
        <v>79</v>
      </c>
      <c r="I32" s="179" t="s">
        <v>51</v>
      </c>
      <c r="J32" s="206" t="s">
        <v>65</v>
      </c>
      <c r="K32" s="195" t="s">
        <v>68</v>
      </c>
      <c r="L32" s="204">
        <v>1</v>
      </c>
      <c r="M32" s="160">
        <v>100</v>
      </c>
      <c r="N32" s="161"/>
      <c r="O32" s="162"/>
      <c r="P32" s="160">
        <v>100</v>
      </c>
      <c r="Q32" s="161"/>
      <c r="R32" s="162"/>
      <c r="S32" s="160">
        <v>99</v>
      </c>
      <c r="T32" s="161"/>
      <c r="U32" s="162"/>
      <c r="V32" s="160">
        <v>99</v>
      </c>
      <c r="W32" s="161"/>
      <c r="X32" s="162"/>
      <c r="Y32" s="186">
        <f>AVERAGE(M32)</f>
        <v>100</v>
      </c>
      <c r="Z32" s="186" t="s">
        <v>265</v>
      </c>
      <c r="AA32" s="186">
        <f>AVERAGE(P32)</f>
        <v>100</v>
      </c>
      <c r="AB32" s="186" t="s">
        <v>265</v>
      </c>
      <c r="AC32" s="186">
        <f>AVERAGE(S32:X33)</f>
        <v>99</v>
      </c>
      <c r="AD32" s="186" t="s">
        <v>265</v>
      </c>
      <c r="AE32" s="186">
        <f t="shared" ref="AE32" si="6">AVERAGE(Y32,AA32,AC32)</f>
        <v>99.666666666666671</v>
      </c>
      <c r="AF32" s="186" t="s">
        <v>265</v>
      </c>
      <c r="AG32" s="179" t="s">
        <v>123</v>
      </c>
      <c r="AH32" s="240" t="s">
        <v>277</v>
      </c>
      <c r="AI32" s="226" t="s">
        <v>279</v>
      </c>
      <c r="AJ32" s="234" t="s">
        <v>454</v>
      </c>
      <c r="AK32" s="226" t="s">
        <v>439</v>
      </c>
    </row>
    <row r="33" spans="1:37" s="20" customFormat="1" ht="294" customHeight="1" x14ac:dyDescent="0.25">
      <c r="A33" s="258"/>
      <c r="B33" s="205"/>
      <c r="C33" s="179"/>
      <c r="D33" s="179"/>
      <c r="E33" s="205"/>
      <c r="F33" s="179"/>
      <c r="G33" s="205"/>
      <c r="H33" s="39" t="s">
        <v>125</v>
      </c>
      <c r="I33" s="179"/>
      <c r="J33" s="207"/>
      <c r="K33" s="196"/>
      <c r="L33" s="204"/>
      <c r="M33" s="163"/>
      <c r="N33" s="164"/>
      <c r="O33" s="165"/>
      <c r="P33" s="163"/>
      <c r="Q33" s="164"/>
      <c r="R33" s="165"/>
      <c r="S33" s="163"/>
      <c r="T33" s="164"/>
      <c r="U33" s="165"/>
      <c r="V33" s="163"/>
      <c r="W33" s="164"/>
      <c r="X33" s="165"/>
      <c r="Y33" s="188"/>
      <c r="Z33" s="188"/>
      <c r="AA33" s="188"/>
      <c r="AB33" s="188"/>
      <c r="AC33" s="188"/>
      <c r="AD33" s="188"/>
      <c r="AE33" s="188"/>
      <c r="AF33" s="188"/>
      <c r="AG33" s="179"/>
      <c r="AH33" s="240"/>
      <c r="AI33" s="227"/>
      <c r="AJ33" s="235"/>
      <c r="AK33" s="227"/>
    </row>
    <row r="34" spans="1:37" s="20" customFormat="1" ht="198" customHeight="1" x14ac:dyDescent="0.25">
      <c r="A34" s="256" t="s">
        <v>86</v>
      </c>
      <c r="B34" s="39" t="s">
        <v>87</v>
      </c>
      <c r="C34" s="39" t="s">
        <v>126</v>
      </c>
      <c r="D34" s="39" t="s">
        <v>252</v>
      </c>
      <c r="E34" s="39" t="s">
        <v>461</v>
      </c>
      <c r="F34" s="39" t="s">
        <v>64</v>
      </c>
      <c r="G34" s="39" t="s">
        <v>70</v>
      </c>
      <c r="H34" s="39" t="s">
        <v>125</v>
      </c>
      <c r="I34" s="39" t="s">
        <v>51</v>
      </c>
      <c r="J34" s="39" t="s">
        <v>138</v>
      </c>
      <c r="K34" s="39" t="s">
        <v>53</v>
      </c>
      <c r="L34" s="39">
        <v>1</v>
      </c>
      <c r="M34" s="153">
        <v>100</v>
      </c>
      <c r="N34" s="154"/>
      <c r="O34" s="154"/>
      <c r="P34" s="154"/>
      <c r="Q34" s="154"/>
      <c r="R34" s="155"/>
      <c r="S34" s="153">
        <v>100</v>
      </c>
      <c r="T34" s="154"/>
      <c r="U34" s="154"/>
      <c r="V34" s="154"/>
      <c r="W34" s="154"/>
      <c r="X34" s="155"/>
      <c r="Y34" s="42"/>
      <c r="Z34" s="42"/>
      <c r="AA34" s="42">
        <f>AVERAGE(M34)</f>
        <v>100</v>
      </c>
      <c r="AB34" s="42" t="s">
        <v>265</v>
      </c>
      <c r="AC34" s="42">
        <f>AVERAGE(S34)</f>
        <v>100</v>
      </c>
      <c r="AD34" s="42" t="s">
        <v>265</v>
      </c>
      <c r="AE34" s="50">
        <f>AVERAGE(Y34,AA34,AC34)</f>
        <v>100</v>
      </c>
      <c r="AF34" s="42" t="s">
        <v>265</v>
      </c>
      <c r="AG34" s="42" t="s">
        <v>127</v>
      </c>
      <c r="AH34" s="58"/>
      <c r="AI34" s="44" t="s">
        <v>326</v>
      </c>
      <c r="AJ34" s="59" t="s">
        <v>452</v>
      </c>
      <c r="AK34" s="264" t="s">
        <v>439</v>
      </c>
    </row>
    <row r="35" spans="1:37" s="20" customFormat="1" ht="123" customHeight="1" x14ac:dyDescent="0.25">
      <c r="A35" s="261" t="s">
        <v>86</v>
      </c>
      <c r="B35" s="195" t="s">
        <v>87</v>
      </c>
      <c r="C35" s="195" t="s">
        <v>249</v>
      </c>
      <c r="D35" s="195" t="s">
        <v>250</v>
      </c>
      <c r="E35" s="195" t="s">
        <v>461</v>
      </c>
      <c r="F35" s="195" t="s">
        <v>64</v>
      </c>
      <c r="G35" s="195" t="s">
        <v>70</v>
      </c>
      <c r="H35" s="39" t="s">
        <v>255</v>
      </c>
      <c r="I35" s="195" t="s">
        <v>51</v>
      </c>
      <c r="J35" s="195" t="s">
        <v>65</v>
      </c>
      <c r="K35" s="195" t="s">
        <v>53</v>
      </c>
      <c r="L35" s="195">
        <v>1</v>
      </c>
      <c r="M35" s="160">
        <v>100</v>
      </c>
      <c r="N35" s="161"/>
      <c r="O35" s="161"/>
      <c r="P35" s="161"/>
      <c r="Q35" s="161"/>
      <c r="R35" s="162"/>
      <c r="S35" s="160">
        <v>100</v>
      </c>
      <c r="T35" s="161"/>
      <c r="U35" s="161"/>
      <c r="V35" s="161"/>
      <c r="W35" s="161"/>
      <c r="X35" s="162"/>
      <c r="Y35" s="186"/>
      <c r="Z35" s="186"/>
      <c r="AA35" s="186">
        <f>AVERAGE(M35)</f>
        <v>100</v>
      </c>
      <c r="AB35" s="186" t="s">
        <v>265</v>
      </c>
      <c r="AC35" s="186">
        <f t="shared" ref="AC35" si="7">AVERAGE(S35)</f>
        <v>100</v>
      </c>
      <c r="AD35" s="186" t="s">
        <v>265</v>
      </c>
      <c r="AE35" s="241">
        <f t="shared" ref="AE35" si="8">AVERAGE(Y35,AA35,AC35)</f>
        <v>100</v>
      </c>
      <c r="AF35" s="186" t="s">
        <v>265</v>
      </c>
      <c r="AG35" s="186" t="s">
        <v>251</v>
      </c>
      <c r="AH35" s="236"/>
      <c r="AI35" s="238" t="s">
        <v>280</v>
      </c>
      <c r="AJ35" s="234" t="s">
        <v>455</v>
      </c>
      <c r="AK35" s="265" t="s">
        <v>439</v>
      </c>
    </row>
    <row r="36" spans="1:37" s="20" customFormat="1" ht="123" customHeight="1" x14ac:dyDescent="0.25">
      <c r="A36" s="263"/>
      <c r="B36" s="196"/>
      <c r="C36" s="196"/>
      <c r="D36" s="196"/>
      <c r="E36" s="196"/>
      <c r="F36" s="196"/>
      <c r="G36" s="196"/>
      <c r="H36" s="39" t="s">
        <v>256</v>
      </c>
      <c r="I36" s="196"/>
      <c r="J36" s="196"/>
      <c r="K36" s="196"/>
      <c r="L36" s="196"/>
      <c r="M36" s="163"/>
      <c r="N36" s="164"/>
      <c r="O36" s="164"/>
      <c r="P36" s="164"/>
      <c r="Q36" s="164"/>
      <c r="R36" s="165"/>
      <c r="S36" s="163"/>
      <c r="T36" s="164"/>
      <c r="U36" s="164"/>
      <c r="V36" s="164"/>
      <c r="W36" s="164"/>
      <c r="X36" s="165"/>
      <c r="Y36" s="188"/>
      <c r="Z36" s="188"/>
      <c r="AA36" s="188"/>
      <c r="AB36" s="188"/>
      <c r="AC36" s="188"/>
      <c r="AD36" s="188"/>
      <c r="AE36" s="242"/>
      <c r="AF36" s="188"/>
      <c r="AG36" s="188"/>
      <c r="AH36" s="237"/>
      <c r="AI36" s="239"/>
      <c r="AJ36" s="235"/>
      <c r="AK36" s="266"/>
    </row>
    <row r="37" spans="1:37" s="20" customFormat="1" ht="131.25" customHeight="1" x14ac:dyDescent="0.25">
      <c r="A37" s="256" t="s">
        <v>89</v>
      </c>
      <c r="B37" s="39" t="s">
        <v>87</v>
      </c>
      <c r="C37" s="39" t="s">
        <v>128</v>
      </c>
      <c r="D37" s="39" t="s">
        <v>216</v>
      </c>
      <c r="E37" s="39" t="s">
        <v>63</v>
      </c>
      <c r="F37" s="39" t="s">
        <v>64</v>
      </c>
      <c r="G37" s="39" t="s">
        <v>70</v>
      </c>
      <c r="H37" s="39" t="s">
        <v>90</v>
      </c>
      <c r="I37" s="39" t="s">
        <v>51</v>
      </c>
      <c r="J37" s="39" t="s">
        <v>129</v>
      </c>
      <c r="K37" s="39" t="s">
        <v>130</v>
      </c>
      <c r="L37" s="39">
        <v>1</v>
      </c>
      <c r="M37" s="51">
        <v>93.5</v>
      </c>
      <c r="N37" s="51">
        <v>90</v>
      </c>
      <c r="O37" s="51">
        <v>99.3</v>
      </c>
      <c r="P37" s="51">
        <v>98.3</v>
      </c>
      <c r="Q37" s="51">
        <v>98.1</v>
      </c>
      <c r="R37" s="51">
        <v>98.4</v>
      </c>
      <c r="S37" s="51">
        <v>99.5</v>
      </c>
      <c r="T37" s="51">
        <v>97.8</v>
      </c>
      <c r="U37" s="51">
        <v>96.8</v>
      </c>
      <c r="V37" s="51">
        <v>102.1</v>
      </c>
      <c r="W37" s="51">
        <v>99.2</v>
      </c>
      <c r="X37" s="51">
        <v>96.4</v>
      </c>
      <c r="Y37" s="51">
        <f>AVERAGE(M37:P37)</f>
        <v>95.275000000000006</v>
      </c>
      <c r="Z37" s="42" t="s">
        <v>265</v>
      </c>
      <c r="AA37" s="51">
        <f>AVERAGE(Q37:T37)</f>
        <v>98.45</v>
      </c>
      <c r="AB37" s="42" t="s">
        <v>265</v>
      </c>
      <c r="AC37" s="51">
        <f>AVERAGE(U37:X37)</f>
        <v>98.625</v>
      </c>
      <c r="AD37" s="42" t="s">
        <v>283</v>
      </c>
      <c r="AE37" s="51">
        <f>AVERAGE(Y37,AA37,AC37)</f>
        <v>97.45</v>
      </c>
      <c r="AF37" s="42" t="s">
        <v>265</v>
      </c>
      <c r="AG37" s="42" t="s">
        <v>131</v>
      </c>
      <c r="AH37" s="45" t="s">
        <v>306</v>
      </c>
      <c r="AI37" s="44" t="s">
        <v>336</v>
      </c>
      <c r="AJ37" s="45" t="s">
        <v>462</v>
      </c>
      <c r="AK37" s="45" t="s">
        <v>463</v>
      </c>
    </row>
    <row r="38" spans="1:37" s="20" customFormat="1" ht="231" customHeight="1" x14ac:dyDescent="0.25">
      <c r="A38" s="256" t="s">
        <v>89</v>
      </c>
      <c r="B38" s="39" t="s">
        <v>87</v>
      </c>
      <c r="C38" s="39" t="s">
        <v>132</v>
      </c>
      <c r="D38" s="39" t="s">
        <v>217</v>
      </c>
      <c r="E38" s="39" t="s">
        <v>63</v>
      </c>
      <c r="F38" s="39" t="s">
        <v>64</v>
      </c>
      <c r="G38" s="39" t="s">
        <v>70</v>
      </c>
      <c r="H38" s="39" t="s">
        <v>90</v>
      </c>
      <c r="I38" s="39" t="s">
        <v>51</v>
      </c>
      <c r="J38" s="39" t="s">
        <v>129</v>
      </c>
      <c r="K38" s="39" t="s">
        <v>130</v>
      </c>
      <c r="L38" s="39">
        <v>1</v>
      </c>
      <c r="M38" s="51">
        <v>187.8</v>
      </c>
      <c r="N38" s="51">
        <v>106.5</v>
      </c>
      <c r="O38" s="51">
        <v>96.8</v>
      </c>
      <c r="P38" s="51">
        <v>93.1</v>
      </c>
      <c r="Q38" s="51">
        <v>96.2</v>
      </c>
      <c r="R38" s="51">
        <v>94.7</v>
      </c>
      <c r="S38" s="51">
        <v>96.2</v>
      </c>
      <c r="T38" s="51">
        <v>97.7</v>
      </c>
      <c r="U38" s="51">
        <v>98</v>
      </c>
      <c r="V38" s="51">
        <v>98.3</v>
      </c>
      <c r="W38" s="51">
        <v>99.3</v>
      </c>
      <c r="X38" s="51">
        <v>99</v>
      </c>
      <c r="Y38" s="51">
        <f t="shared" ref="Y38:AA44" si="9">AVERAGE(M38:P38)</f>
        <v>121.05000000000001</v>
      </c>
      <c r="Z38" s="42" t="s">
        <v>265</v>
      </c>
      <c r="AA38" s="51">
        <f>AVERAGE(Q38:T38)</f>
        <v>96.2</v>
      </c>
      <c r="AB38" s="42" t="s">
        <v>265</v>
      </c>
      <c r="AC38" s="51">
        <f>AVERAGE(U38:X38)</f>
        <v>98.65</v>
      </c>
      <c r="AD38" s="42" t="s">
        <v>283</v>
      </c>
      <c r="AE38" s="51">
        <f>AVERAGE(Y38,AA38,AC38)</f>
        <v>105.3</v>
      </c>
      <c r="AF38" s="42" t="s">
        <v>265</v>
      </c>
      <c r="AG38" s="42" t="s">
        <v>263</v>
      </c>
      <c r="AH38" s="45" t="s">
        <v>307</v>
      </c>
      <c r="AI38" s="44" t="s">
        <v>337</v>
      </c>
      <c r="AJ38" s="45" t="s">
        <v>464</v>
      </c>
      <c r="AK38" s="45" t="s">
        <v>465</v>
      </c>
    </row>
    <row r="39" spans="1:37" s="20" customFormat="1" ht="392.25" customHeight="1" x14ac:dyDescent="0.25">
      <c r="A39" s="256" t="s">
        <v>89</v>
      </c>
      <c r="B39" s="39" t="s">
        <v>87</v>
      </c>
      <c r="C39" s="39" t="s">
        <v>308</v>
      </c>
      <c r="D39" s="39" t="s">
        <v>309</v>
      </c>
      <c r="E39" s="39" t="s">
        <v>310</v>
      </c>
      <c r="F39" s="39" t="s">
        <v>64</v>
      </c>
      <c r="G39" s="39" t="s">
        <v>311</v>
      </c>
      <c r="H39" s="39" t="s">
        <v>312</v>
      </c>
      <c r="I39" s="39" t="s">
        <v>51</v>
      </c>
      <c r="J39" s="39" t="s">
        <v>52</v>
      </c>
      <c r="K39" s="39" t="s">
        <v>130</v>
      </c>
      <c r="L39" s="39">
        <v>1</v>
      </c>
      <c r="M39" s="51">
        <v>100</v>
      </c>
      <c r="N39" s="51">
        <v>100</v>
      </c>
      <c r="O39" s="51">
        <v>100</v>
      </c>
      <c r="P39" s="51">
        <v>100</v>
      </c>
      <c r="Q39" s="51">
        <v>100</v>
      </c>
      <c r="R39" s="51">
        <v>100</v>
      </c>
      <c r="S39" s="51">
        <v>100</v>
      </c>
      <c r="T39" s="51">
        <v>100</v>
      </c>
      <c r="U39" s="51">
        <v>100</v>
      </c>
      <c r="V39" s="51">
        <v>100</v>
      </c>
      <c r="W39" s="51">
        <v>100</v>
      </c>
      <c r="X39" s="51">
        <v>100</v>
      </c>
      <c r="Y39" s="51">
        <f t="shared" si="9"/>
        <v>100</v>
      </c>
      <c r="Z39" s="42" t="s">
        <v>265</v>
      </c>
      <c r="AA39" s="51">
        <f>AVERAGE(Q39:T39)</f>
        <v>100</v>
      </c>
      <c r="AB39" s="42" t="s">
        <v>265</v>
      </c>
      <c r="AC39" s="51">
        <f>AVERAGE(U39:X39)</f>
        <v>100</v>
      </c>
      <c r="AD39" s="42" t="s">
        <v>283</v>
      </c>
      <c r="AE39" s="51">
        <f t="shared" ref="AE39:AE43" si="10">AVERAGE(Y39,AA39,AC39)</f>
        <v>100</v>
      </c>
      <c r="AF39" s="42" t="s">
        <v>265</v>
      </c>
      <c r="AG39" s="42" t="s">
        <v>313</v>
      </c>
      <c r="AH39" s="45" t="s">
        <v>314</v>
      </c>
      <c r="AI39" s="21" t="s">
        <v>335</v>
      </c>
      <c r="AJ39" s="45" t="s">
        <v>419</v>
      </c>
      <c r="AK39" s="45" t="s">
        <v>432</v>
      </c>
    </row>
    <row r="40" spans="1:37" s="20" customFormat="1" ht="114.75" customHeight="1" x14ac:dyDescent="0.25">
      <c r="A40" s="256" t="s">
        <v>92</v>
      </c>
      <c r="B40" s="39" t="s">
        <v>87</v>
      </c>
      <c r="C40" s="39" t="s">
        <v>408</v>
      </c>
      <c r="D40" s="25" t="s">
        <v>409</v>
      </c>
      <c r="E40" s="39" t="s">
        <v>63</v>
      </c>
      <c r="F40" s="39" t="s">
        <v>64</v>
      </c>
      <c r="G40" s="39" t="s">
        <v>84</v>
      </c>
      <c r="H40" s="39" t="s">
        <v>85</v>
      </c>
      <c r="I40" s="39" t="s">
        <v>51</v>
      </c>
      <c r="J40" s="39" t="s">
        <v>65</v>
      </c>
      <c r="K40" s="39" t="s">
        <v>58</v>
      </c>
      <c r="L40" s="39">
        <v>1</v>
      </c>
      <c r="M40" s="180">
        <v>34.200000000000003</v>
      </c>
      <c r="N40" s="181"/>
      <c r="O40" s="181"/>
      <c r="P40" s="181"/>
      <c r="Q40" s="181"/>
      <c r="R40" s="181"/>
      <c r="S40" s="181"/>
      <c r="T40" s="181"/>
      <c r="U40" s="181"/>
      <c r="V40" s="181"/>
      <c r="W40" s="181"/>
      <c r="X40" s="182"/>
      <c r="Y40" s="51"/>
      <c r="Z40" s="42"/>
      <c r="AA40" s="42"/>
      <c r="AB40" s="42"/>
      <c r="AC40" s="33">
        <f>+M40</f>
        <v>34.200000000000003</v>
      </c>
      <c r="AD40" s="42" t="s">
        <v>283</v>
      </c>
      <c r="AE40" s="33">
        <f t="shared" si="10"/>
        <v>34.200000000000003</v>
      </c>
      <c r="AF40" s="42" t="s">
        <v>283</v>
      </c>
      <c r="AG40" s="29" t="s">
        <v>410</v>
      </c>
      <c r="AH40" s="44"/>
      <c r="AI40" s="7"/>
      <c r="AJ40" s="44" t="s">
        <v>420</v>
      </c>
      <c r="AK40" s="45" t="s">
        <v>433</v>
      </c>
    </row>
    <row r="41" spans="1:37" s="20" customFormat="1" ht="191.25" customHeight="1" x14ac:dyDescent="0.25">
      <c r="A41" s="256" t="s">
        <v>92</v>
      </c>
      <c r="B41" s="39" t="s">
        <v>87</v>
      </c>
      <c r="C41" s="39" t="s">
        <v>207</v>
      </c>
      <c r="D41" s="39" t="s">
        <v>225</v>
      </c>
      <c r="E41" s="39" t="s">
        <v>63</v>
      </c>
      <c r="F41" s="39" t="s">
        <v>64</v>
      </c>
      <c r="G41" s="39" t="s">
        <v>84</v>
      </c>
      <c r="H41" s="39" t="s">
        <v>85</v>
      </c>
      <c r="I41" s="39" t="s">
        <v>51</v>
      </c>
      <c r="J41" s="39" t="s">
        <v>52</v>
      </c>
      <c r="K41" s="39" t="s">
        <v>68</v>
      </c>
      <c r="L41" s="39">
        <v>1</v>
      </c>
      <c r="M41" s="156">
        <v>86.1</v>
      </c>
      <c r="N41" s="156"/>
      <c r="O41" s="156"/>
      <c r="P41" s="156">
        <v>95</v>
      </c>
      <c r="Q41" s="156"/>
      <c r="R41" s="156"/>
      <c r="S41" s="156">
        <v>91</v>
      </c>
      <c r="T41" s="156"/>
      <c r="U41" s="156"/>
      <c r="V41" s="156">
        <v>96</v>
      </c>
      <c r="W41" s="156"/>
      <c r="X41" s="156"/>
      <c r="Y41" s="51">
        <f>AVERAGE(M41:O41)</f>
        <v>86.1</v>
      </c>
      <c r="Z41" s="42" t="s">
        <v>265</v>
      </c>
      <c r="AA41" s="51">
        <f>AVERAGE(P41:R41)</f>
        <v>95</v>
      </c>
      <c r="AB41" s="42" t="s">
        <v>265</v>
      </c>
      <c r="AC41" s="51">
        <f>AVERAGE(S41:X41)</f>
        <v>93.5</v>
      </c>
      <c r="AD41" s="42" t="s">
        <v>283</v>
      </c>
      <c r="AE41" s="51">
        <f>AVERAGE(Y41,AA41,AC41)</f>
        <v>91.533333333333346</v>
      </c>
      <c r="AF41" s="42" t="s">
        <v>265</v>
      </c>
      <c r="AG41" s="42" t="s">
        <v>135</v>
      </c>
      <c r="AH41" s="44" t="s">
        <v>315</v>
      </c>
      <c r="AI41" s="7" t="s">
        <v>421</v>
      </c>
      <c r="AJ41" s="44" t="s">
        <v>422</v>
      </c>
      <c r="AK41" s="45" t="s">
        <v>434</v>
      </c>
    </row>
    <row r="42" spans="1:37" s="20" customFormat="1" ht="138" customHeight="1" x14ac:dyDescent="0.25">
      <c r="A42" s="256" t="s">
        <v>92</v>
      </c>
      <c r="B42" s="39" t="s">
        <v>87</v>
      </c>
      <c r="C42" s="39" t="s">
        <v>136</v>
      </c>
      <c r="D42" s="39" t="s">
        <v>224</v>
      </c>
      <c r="E42" s="39" t="s">
        <v>63</v>
      </c>
      <c r="F42" s="39" t="s">
        <v>64</v>
      </c>
      <c r="G42" s="39" t="s">
        <v>84</v>
      </c>
      <c r="H42" s="39" t="s">
        <v>85</v>
      </c>
      <c r="I42" s="39" t="s">
        <v>51</v>
      </c>
      <c r="J42" s="39" t="s">
        <v>65</v>
      </c>
      <c r="K42" s="39" t="s">
        <v>68</v>
      </c>
      <c r="L42" s="39">
        <v>1</v>
      </c>
      <c r="M42" s="157">
        <v>100</v>
      </c>
      <c r="N42" s="158"/>
      <c r="O42" s="216"/>
      <c r="P42" s="217">
        <v>100</v>
      </c>
      <c r="Q42" s="161"/>
      <c r="R42" s="162"/>
      <c r="S42" s="160">
        <v>100</v>
      </c>
      <c r="T42" s="161"/>
      <c r="U42" s="162"/>
      <c r="V42" s="157">
        <v>100</v>
      </c>
      <c r="W42" s="158"/>
      <c r="X42" s="159"/>
      <c r="Y42" s="51">
        <f t="shared" si="9"/>
        <v>100</v>
      </c>
      <c r="Z42" s="42" t="s">
        <v>265</v>
      </c>
      <c r="AA42" s="51">
        <f t="shared" si="9"/>
        <v>100</v>
      </c>
      <c r="AB42" s="42" t="s">
        <v>265</v>
      </c>
      <c r="AC42" s="51">
        <f>AVERAGE(S42:X42)</f>
        <v>100</v>
      </c>
      <c r="AD42" s="42" t="s">
        <v>283</v>
      </c>
      <c r="AE42" s="51">
        <f>AVERAGE(Y42,AA42,AC42)</f>
        <v>100</v>
      </c>
      <c r="AF42" s="42" t="s">
        <v>265</v>
      </c>
      <c r="AG42" s="42" t="s">
        <v>135</v>
      </c>
      <c r="AH42" s="45" t="s">
        <v>316</v>
      </c>
      <c r="AI42" s="7" t="s">
        <v>339</v>
      </c>
      <c r="AJ42" s="45" t="s">
        <v>423</v>
      </c>
      <c r="AK42" s="45" t="s">
        <v>435</v>
      </c>
    </row>
    <row r="43" spans="1:37" s="20" customFormat="1" ht="157.5" customHeight="1" x14ac:dyDescent="0.25">
      <c r="A43" s="256" t="s">
        <v>92</v>
      </c>
      <c r="B43" s="39" t="s">
        <v>87</v>
      </c>
      <c r="C43" s="39" t="s">
        <v>137</v>
      </c>
      <c r="D43" s="39" t="s">
        <v>223</v>
      </c>
      <c r="E43" s="39" t="s">
        <v>63</v>
      </c>
      <c r="F43" s="39" t="s">
        <v>64</v>
      </c>
      <c r="G43" s="39" t="s">
        <v>84</v>
      </c>
      <c r="H43" s="39" t="s">
        <v>85</v>
      </c>
      <c r="I43" s="39" t="s">
        <v>51</v>
      </c>
      <c r="J43" s="39" t="s">
        <v>138</v>
      </c>
      <c r="K43" s="39" t="s">
        <v>130</v>
      </c>
      <c r="L43" s="39">
        <v>1</v>
      </c>
      <c r="M43" s="51" t="s">
        <v>51</v>
      </c>
      <c r="N43" s="51">
        <v>100</v>
      </c>
      <c r="O43" s="51">
        <v>100</v>
      </c>
      <c r="P43" s="51">
        <v>100</v>
      </c>
      <c r="Q43" s="35">
        <v>93</v>
      </c>
      <c r="R43" s="35">
        <v>100</v>
      </c>
      <c r="S43" s="35">
        <v>100</v>
      </c>
      <c r="T43" s="35">
        <v>100</v>
      </c>
      <c r="U43" s="51">
        <v>100</v>
      </c>
      <c r="V43" s="51">
        <v>100</v>
      </c>
      <c r="W43" s="51">
        <v>100</v>
      </c>
      <c r="X43" s="51">
        <v>100</v>
      </c>
      <c r="Y43" s="51">
        <f t="shared" si="9"/>
        <v>100</v>
      </c>
      <c r="Z43" s="42" t="s">
        <v>265</v>
      </c>
      <c r="AA43" s="51">
        <f>AVERAGE(Q43:T43)</f>
        <v>98.25</v>
      </c>
      <c r="AB43" s="42" t="s">
        <v>265</v>
      </c>
      <c r="AC43" s="51">
        <f>AVERAGE(U43:X43)</f>
        <v>100</v>
      </c>
      <c r="AD43" s="42" t="s">
        <v>283</v>
      </c>
      <c r="AE43" s="51">
        <f t="shared" si="10"/>
        <v>99.416666666666671</v>
      </c>
      <c r="AF43" s="42" t="s">
        <v>265</v>
      </c>
      <c r="AG43" s="42" t="s">
        <v>139</v>
      </c>
      <c r="AH43" s="44" t="s">
        <v>317</v>
      </c>
      <c r="AI43" s="7" t="s">
        <v>341</v>
      </c>
      <c r="AJ43" s="60" t="s">
        <v>424</v>
      </c>
      <c r="AK43" s="45" t="s">
        <v>436</v>
      </c>
    </row>
    <row r="44" spans="1:37" s="20" customFormat="1" ht="163.5" customHeight="1" x14ac:dyDescent="0.25">
      <c r="A44" s="256" t="s">
        <v>92</v>
      </c>
      <c r="B44" s="39" t="s">
        <v>87</v>
      </c>
      <c r="C44" s="39" t="s">
        <v>140</v>
      </c>
      <c r="D44" s="39" t="s">
        <v>222</v>
      </c>
      <c r="E44" s="39" t="s">
        <v>63</v>
      </c>
      <c r="F44" s="39" t="s">
        <v>64</v>
      </c>
      <c r="G44" s="39" t="s">
        <v>84</v>
      </c>
      <c r="H44" s="39" t="s">
        <v>85</v>
      </c>
      <c r="I44" s="39" t="s">
        <v>51</v>
      </c>
      <c r="J44" s="39" t="s">
        <v>65</v>
      </c>
      <c r="K44" s="39" t="s">
        <v>130</v>
      </c>
      <c r="L44" s="39">
        <v>1</v>
      </c>
      <c r="M44" s="51">
        <v>1.6</v>
      </c>
      <c r="N44" s="51">
        <v>2.4</v>
      </c>
      <c r="O44" s="51">
        <v>0.7</v>
      </c>
      <c r="P44" s="51">
        <v>1</v>
      </c>
      <c r="Q44" s="35">
        <v>0.5</v>
      </c>
      <c r="R44" s="35">
        <v>0.3</v>
      </c>
      <c r="S44" s="35">
        <v>0.7</v>
      </c>
      <c r="T44" s="35">
        <v>2.8</v>
      </c>
      <c r="U44" s="51">
        <v>1.5</v>
      </c>
      <c r="V44" s="51">
        <v>5.2</v>
      </c>
      <c r="W44" s="51">
        <v>0.7</v>
      </c>
      <c r="X44" s="51">
        <v>0.9</v>
      </c>
      <c r="Y44" s="51">
        <f t="shared" si="9"/>
        <v>1.425</v>
      </c>
      <c r="Z44" s="42" t="s">
        <v>273</v>
      </c>
      <c r="AA44" s="51">
        <f>AVERAGE(Q44:T44)</f>
        <v>1.075</v>
      </c>
      <c r="AB44" s="42" t="s">
        <v>273</v>
      </c>
      <c r="AC44" s="51">
        <f>AVERAGE(U44:X44)</f>
        <v>2.0750000000000002</v>
      </c>
      <c r="AD44" s="42" t="s">
        <v>273</v>
      </c>
      <c r="AE44" s="51">
        <f>AVERAGE(Y44,AA44,AC44)</f>
        <v>1.5250000000000001</v>
      </c>
      <c r="AF44" s="42" t="s">
        <v>273</v>
      </c>
      <c r="AG44" s="42" t="s">
        <v>141</v>
      </c>
      <c r="AH44" s="44" t="s">
        <v>318</v>
      </c>
      <c r="AI44" s="7" t="s">
        <v>340</v>
      </c>
      <c r="AJ44" s="60" t="s">
        <v>425</v>
      </c>
      <c r="AK44" s="45" t="s">
        <v>437</v>
      </c>
    </row>
    <row r="45" spans="1:37" s="20" customFormat="1" ht="381" customHeight="1" x14ac:dyDescent="0.25">
      <c r="A45" s="256" t="s">
        <v>92</v>
      </c>
      <c r="B45" s="39" t="s">
        <v>87</v>
      </c>
      <c r="C45" s="39" t="s">
        <v>133</v>
      </c>
      <c r="D45" s="25" t="s">
        <v>238</v>
      </c>
      <c r="E45" s="39" t="s">
        <v>63</v>
      </c>
      <c r="F45" s="39" t="s">
        <v>64</v>
      </c>
      <c r="G45" s="39" t="s">
        <v>84</v>
      </c>
      <c r="H45" s="39" t="s">
        <v>85</v>
      </c>
      <c r="I45" s="39" t="s">
        <v>51</v>
      </c>
      <c r="J45" s="39" t="s">
        <v>52</v>
      </c>
      <c r="K45" s="39" t="s">
        <v>53</v>
      </c>
      <c r="L45" s="39">
        <v>1</v>
      </c>
      <c r="M45" s="150">
        <v>94.3</v>
      </c>
      <c r="N45" s="151"/>
      <c r="O45" s="151"/>
      <c r="P45" s="151"/>
      <c r="Q45" s="151"/>
      <c r="R45" s="152"/>
      <c r="S45" s="150">
        <v>93</v>
      </c>
      <c r="T45" s="151"/>
      <c r="U45" s="151"/>
      <c r="V45" s="151"/>
      <c r="W45" s="151"/>
      <c r="X45" s="152"/>
      <c r="Y45" s="51"/>
      <c r="Z45" s="42"/>
      <c r="AA45" s="51">
        <f>+M45</f>
        <v>94.3</v>
      </c>
      <c r="AB45" s="42" t="s">
        <v>283</v>
      </c>
      <c r="AC45" s="51">
        <f>+S45</f>
        <v>93</v>
      </c>
      <c r="AD45" s="42" t="s">
        <v>283</v>
      </c>
      <c r="AE45" s="51">
        <f>AVERAGE(Y45,AA45,AC45)</f>
        <v>93.65</v>
      </c>
      <c r="AF45" s="42" t="s">
        <v>283</v>
      </c>
      <c r="AG45" s="29" t="s">
        <v>134</v>
      </c>
      <c r="AH45" s="44"/>
      <c r="AI45" s="7" t="s">
        <v>338</v>
      </c>
      <c r="AJ45" s="124" t="s">
        <v>426</v>
      </c>
      <c r="AK45" s="45" t="s">
        <v>438</v>
      </c>
    </row>
    <row r="46" spans="1:37" s="20" customFormat="1" ht="147.75" customHeight="1" x14ac:dyDescent="0.25">
      <c r="A46" s="256" t="s">
        <v>92</v>
      </c>
      <c r="B46" s="39" t="s">
        <v>87</v>
      </c>
      <c r="C46" s="39" t="s">
        <v>214</v>
      </c>
      <c r="D46" s="25" t="s">
        <v>257</v>
      </c>
      <c r="E46" s="39" t="s">
        <v>63</v>
      </c>
      <c r="F46" s="39" t="s">
        <v>64</v>
      </c>
      <c r="G46" s="39" t="s">
        <v>84</v>
      </c>
      <c r="H46" s="39" t="s">
        <v>85</v>
      </c>
      <c r="I46" s="39" t="s">
        <v>51</v>
      </c>
      <c r="J46" s="39" t="s">
        <v>65</v>
      </c>
      <c r="K46" s="39" t="s">
        <v>53</v>
      </c>
      <c r="L46" s="39">
        <v>2</v>
      </c>
      <c r="M46" s="175">
        <v>98.7</v>
      </c>
      <c r="N46" s="167"/>
      <c r="O46" s="167"/>
      <c r="P46" s="167"/>
      <c r="Q46" s="167"/>
      <c r="R46" s="176"/>
      <c r="S46" s="166">
        <v>78.3</v>
      </c>
      <c r="T46" s="167"/>
      <c r="U46" s="167"/>
      <c r="V46" s="167"/>
      <c r="W46" s="167"/>
      <c r="X46" s="168"/>
      <c r="Y46" s="51"/>
      <c r="Z46" s="51"/>
      <c r="AA46" s="51">
        <f>+M46</f>
        <v>98.7</v>
      </c>
      <c r="AB46" s="42" t="s">
        <v>265</v>
      </c>
      <c r="AC46" s="51">
        <f>+S46</f>
        <v>78.3</v>
      </c>
      <c r="AD46" s="42" t="s">
        <v>273</v>
      </c>
      <c r="AE46" s="51">
        <f>AVERAGE(Y46,AA46,AC46)</f>
        <v>88.5</v>
      </c>
      <c r="AF46" s="42" t="s">
        <v>283</v>
      </c>
      <c r="AG46" s="29" t="s">
        <v>234</v>
      </c>
      <c r="AH46" s="44"/>
      <c r="AI46" s="7" t="s">
        <v>342</v>
      </c>
      <c r="AJ46" s="44" t="s">
        <v>468</v>
      </c>
      <c r="AK46" s="45" t="s">
        <v>469</v>
      </c>
    </row>
    <row r="47" spans="1:37" s="20" customFormat="1" ht="295.5" customHeight="1" x14ac:dyDescent="0.25">
      <c r="A47" s="256" t="s">
        <v>92</v>
      </c>
      <c r="B47" s="39" t="s">
        <v>87</v>
      </c>
      <c r="C47" s="39" t="s">
        <v>142</v>
      </c>
      <c r="D47" s="25" t="s">
        <v>239</v>
      </c>
      <c r="E47" s="39" t="s">
        <v>63</v>
      </c>
      <c r="F47" s="39" t="s">
        <v>64</v>
      </c>
      <c r="G47" s="39" t="s">
        <v>84</v>
      </c>
      <c r="H47" s="39" t="s">
        <v>85</v>
      </c>
      <c r="I47" s="39" t="s">
        <v>51</v>
      </c>
      <c r="J47" s="39" t="s">
        <v>52</v>
      </c>
      <c r="K47" s="39" t="s">
        <v>53</v>
      </c>
      <c r="L47" s="39">
        <v>1</v>
      </c>
      <c r="M47" s="169">
        <v>96.2</v>
      </c>
      <c r="N47" s="170"/>
      <c r="O47" s="170"/>
      <c r="P47" s="170"/>
      <c r="Q47" s="170"/>
      <c r="R47" s="171"/>
      <c r="S47" s="172">
        <v>102.7</v>
      </c>
      <c r="T47" s="173"/>
      <c r="U47" s="173"/>
      <c r="V47" s="173"/>
      <c r="W47" s="173"/>
      <c r="X47" s="174"/>
      <c r="Y47" s="51"/>
      <c r="Z47" s="42"/>
      <c r="AA47" s="51">
        <f>+M47</f>
        <v>96.2</v>
      </c>
      <c r="AB47" s="42" t="s">
        <v>283</v>
      </c>
      <c r="AC47" s="51">
        <f>+S47</f>
        <v>102.7</v>
      </c>
      <c r="AD47" s="42" t="s">
        <v>283</v>
      </c>
      <c r="AE47" s="51">
        <f t="shared" ref="AE47" si="11">AVERAGE(Y47,AA47,AC47)</f>
        <v>99.45</v>
      </c>
      <c r="AF47" s="42" t="s">
        <v>283</v>
      </c>
      <c r="AG47" s="29" t="s">
        <v>143</v>
      </c>
      <c r="AH47" s="44"/>
      <c r="AI47" s="44" t="s">
        <v>343</v>
      </c>
      <c r="AJ47" s="44" t="s">
        <v>466</v>
      </c>
      <c r="AK47" s="45" t="s">
        <v>467</v>
      </c>
    </row>
    <row r="48" spans="1:37" s="20" customFormat="1" ht="409.5" customHeight="1" x14ac:dyDescent="0.25">
      <c r="A48" s="256" t="s">
        <v>91</v>
      </c>
      <c r="B48" s="39" t="s">
        <v>87</v>
      </c>
      <c r="C48" s="39" t="s">
        <v>144</v>
      </c>
      <c r="D48" s="39" t="s">
        <v>221</v>
      </c>
      <c r="E48" s="39" t="s">
        <v>63</v>
      </c>
      <c r="F48" s="39" t="s">
        <v>64</v>
      </c>
      <c r="G48" s="39" t="s">
        <v>70</v>
      </c>
      <c r="H48" s="39" t="s">
        <v>90</v>
      </c>
      <c r="I48" s="39" t="s">
        <v>51</v>
      </c>
      <c r="J48" s="39" t="s">
        <v>138</v>
      </c>
      <c r="K48" s="39" t="s">
        <v>68</v>
      </c>
      <c r="L48" s="39">
        <v>1</v>
      </c>
      <c r="M48" s="157">
        <v>56</v>
      </c>
      <c r="N48" s="158"/>
      <c r="O48" s="159"/>
      <c r="P48" s="157">
        <v>46</v>
      </c>
      <c r="Q48" s="158"/>
      <c r="R48" s="159"/>
      <c r="S48" s="157">
        <v>57</v>
      </c>
      <c r="T48" s="158"/>
      <c r="U48" s="159"/>
      <c r="V48" s="157">
        <v>60</v>
      </c>
      <c r="W48" s="158"/>
      <c r="X48" s="159"/>
      <c r="Y48" s="51">
        <f>AVERAGE(M48)</f>
        <v>56</v>
      </c>
      <c r="Z48" s="42" t="s">
        <v>265</v>
      </c>
      <c r="AA48" s="51">
        <f>AVERAGE(P48)</f>
        <v>46</v>
      </c>
      <c r="AB48" s="42" t="s">
        <v>265</v>
      </c>
      <c r="AC48" s="51">
        <f>AVERAGE(S48:V48)</f>
        <v>58.5</v>
      </c>
      <c r="AD48" s="42" t="s">
        <v>265</v>
      </c>
      <c r="AE48" s="51">
        <f>AVERAGE(Y48,AA48,AC48)</f>
        <v>53.5</v>
      </c>
      <c r="AF48" s="42" t="s">
        <v>265</v>
      </c>
      <c r="AG48" s="39" t="s">
        <v>145</v>
      </c>
      <c r="AH48" s="54" t="s">
        <v>297</v>
      </c>
      <c r="AI48" s="44" t="s">
        <v>298</v>
      </c>
      <c r="AJ48" s="44" t="s">
        <v>479</v>
      </c>
      <c r="AK48" s="44" t="s">
        <v>439</v>
      </c>
    </row>
    <row r="49" spans="1:37" s="20" customFormat="1" ht="216.75" customHeight="1" x14ac:dyDescent="0.25">
      <c r="A49" s="256" t="s">
        <v>91</v>
      </c>
      <c r="B49" s="39" t="s">
        <v>87</v>
      </c>
      <c r="C49" s="39" t="s">
        <v>146</v>
      </c>
      <c r="D49" s="39" t="s">
        <v>240</v>
      </c>
      <c r="E49" s="39" t="s">
        <v>63</v>
      </c>
      <c r="F49" s="39" t="s">
        <v>64</v>
      </c>
      <c r="G49" s="39" t="s">
        <v>70</v>
      </c>
      <c r="H49" s="39" t="s">
        <v>90</v>
      </c>
      <c r="I49" s="39" t="s">
        <v>51</v>
      </c>
      <c r="J49" s="39" t="s">
        <v>52</v>
      </c>
      <c r="K49" s="39" t="s">
        <v>68</v>
      </c>
      <c r="L49" s="39">
        <v>1</v>
      </c>
      <c r="M49" s="157">
        <v>89</v>
      </c>
      <c r="N49" s="158"/>
      <c r="O49" s="159"/>
      <c r="P49" s="157">
        <v>650</v>
      </c>
      <c r="Q49" s="158"/>
      <c r="R49" s="159"/>
      <c r="S49" s="157">
        <v>1150</v>
      </c>
      <c r="T49" s="158"/>
      <c r="U49" s="159"/>
      <c r="V49" s="157">
        <v>3450</v>
      </c>
      <c r="W49" s="158"/>
      <c r="X49" s="159"/>
      <c r="Y49" s="51">
        <f>AVERAGE(M49)</f>
        <v>89</v>
      </c>
      <c r="Z49" s="42" t="s">
        <v>265</v>
      </c>
      <c r="AA49" s="51">
        <f>AVERAGE(P49)</f>
        <v>650</v>
      </c>
      <c r="AB49" s="42" t="s">
        <v>265</v>
      </c>
      <c r="AC49" s="51">
        <f>AVERAGE(S49:X49)</f>
        <v>2300</v>
      </c>
      <c r="AD49" s="42" t="s">
        <v>265</v>
      </c>
      <c r="AE49" s="51">
        <f>AVERAGE(Y49,AA49,AC49)</f>
        <v>1013</v>
      </c>
      <c r="AF49" s="42" t="s">
        <v>265</v>
      </c>
      <c r="AG49" s="42" t="s">
        <v>147</v>
      </c>
      <c r="AH49" s="44" t="s">
        <v>295</v>
      </c>
      <c r="AI49" s="44" t="s">
        <v>296</v>
      </c>
      <c r="AJ49" s="44" t="s">
        <v>480</v>
      </c>
      <c r="AK49" s="44" t="s">
        <v>439</v>
      </c>
    </row>
    <row r="50" spans="1:37" s="20" customFormat="1" ht="192.75" customHeight="1" x14ac:dyDescent="0.25">
      <c r="A50" s="256" t="s">
        <v>91</v>
      </c>
      <c r="B50" s="39" t="s">
        <v>87</v>
      </c>
      <c r="C50" s="39" t="s">
        <v>208</v>
      </c>
      <c r="D50" s="39" t="s">
        <v>259</v>
      </c>
      <c r="E50" s="39" t="s">
        <v>63</v>
      </c>
      <c r="F50" s="39" t="s">
        <v>64</v>
      </c>
      <c r="G50" s="39" t="s">
        <v>70</v>
      </c>
      <c r="H50" s="39" t="s">
        <v>90</v>
      </c>
      <c r="I50" s="39" t="s">
        <v>51</v>
      </c>
      <c r="J50" s="39" t="s">
        <v>52</v>
      </c>
      <c r="K50" s="39" t="s">
        <v>53</v>
      </c>
      <c r="L50" s="39">
        <v>2</v>
      </c>
      <c r="M50" s="157">
        <v>68</v>
      </c>
      <c r="N50" s="158"/>
      <c r="O50" s="158"/>
      <c r="P50" s="158"/>
      <c r="Q50" s="158"/>
      <c r="R50" s="159"/>
      <c r="S50" s="157">
        <v>115</v>
      </c>
      <c r="T50" s="158"/>
      <c r="U50" s="158"/>
      <c r="V50" s="158"/>
      <c r="W50" s="158"/>
      <c r="X50" s="159"/>
      <c r="Y50" s="42"/>
      <c r="Z50" s="42"/>
      <c r="AA50" s="51">
        <f>AVERAGE(M50)</f>
        <v>68</v>
      </c>
      <c r="AB50" s="42" t="s">
        <v>273</v>
      </c>
      <c r="AC50" s="42">
        <f>+S50</f>
        <v>115</v>
      </c>
      <c r="AD50" s="42" t="s">
        <v>265</v>
      </c>
      <c r="AE50" s="51">
        <f>AVERAGE(AA50,AC50)</f>
        <v>91.5</v>
      </c>
      <c r="AF50" s="42" t="s">
        <v>265</v>
      </c>
      <c r="AG50" s="42" t="s">
        <v>147</v>
      </c>
      <c r="AH50" s="44"/>
      <c r="AI50" s="44" t="s">
        <v>294</v>
      </c>
      <c r="AJ50" s="44" t="s">
        <v>478</v>
      </c>
      <c r="AK50" s="44" t="s">
        <v>439</v>
      </c>
    </row>
    <row r="51" spans="1:37" s="20" customFormat="1" ht="156.75" customHeight="1" x14ac:dyDescent="0.25">
      <c r="A51" s="256" t="s">
        <v>94</v>
      </c>
      <c r="B51" s="39" t="s">
        <v>87</v>
      </c>
      <c r="C51" s="39" t="s">
        <v>148</v>
      </c>
      <c r="D51" s="39" t="s">
        <v>264</v>
      </c>
      <c r="E51" s="39" t="s">
        <v>63</v>
      </c>
      <c r="F51" s="39" t="s">
        <v>64</v>
      </c>
      <c r="G51" s="39" t="s">
        <v>70</v>
      </c>
      <c r="H51" s="39" t="s">
        <v>93</v>
      </c>
      <c r="I51" s="39" t="s">
        <v>51</v>
      </c>
      <c r="J51" s="39" t="s">
        <v>129</v>
      </c>
      <c r="K51" s="39" t="s">
        <v>130</v>
      </c>
      <c r="L51" s="39">
        <v>2</v>
      </c>
      <c r="M51" s="51">
        <v>18</v>
      </c>
      <c r="N51" s="42">
        <v>-5</v>
      </c>
      <c r="O51" s="42">
        <v>-2</v>
      </c>
      <c r="P51" s="42">
        <v>6</v>
      </c>
      <c r="Q51" s="42">
        <v>0</v>
      </c>
      <c r="R51" s="42">
        <v>-11</v>
      </c>
      <c r="S51" s="42">
        <v>-11</v>
      </c>
      <c r="T51" s="51">
        <v>14</v>
      </c>
      <c r="U51" s="42">
        <v>-5</v>
      </c>
      <c r="V51" s="42">
        <v>7</v>
      </c>
      <c r="W51" s="42">
        <v>-30</v>
      </c>
      <c r="X51" s="42">
        <v>5</v>
      </c>
      <c r="Y51" s="51">
        <f>AVERAGE(M51:P51)</f>
        <v>4.25</v>
      </c>
      <c r="Z51" s="42" t="s">
        <v>265</v>
      </c>
      <c r="AA51" s="51">
        <f>AVERAGE(Q51:T51)</f>
        <v>-2</v>
      </c>
      <c r="AB51" s="42" t="s">
        <v>265</v>
      </c>
      <c r="AC51" s="51">
        <f>AVERAGE(U51:X51)</f>
        <v>-5.75</v>
      </c>
      <c r="AD51" s="42" t="s">
        <v>265</v>
      </c>
      <c r="AE51" s="51">
        <f t="shared" ref="AE51" si="12">AVERAGE(Y51,AA51,AC51)</f>
        <v>-1.1666666666666667</v>
      </c>
      <c r="AF51" s="42" t="s">
        <v>265</v>
      </c>
      <c r="AG51" s="42" t="s">
        <v>209</v>
      </c>
      <c r="AH51" s="44" t="s">
        <v>292</v>
      </c>
      <c r="AI51" s="44" t="s">
        <v>293</v>
      </c>
      <c r="AJ51" s="44" t="s">
        <v>483</v>
      </c>
      <c r="AK51" s="44" t="s">
        <v>439</v>
      </c>
    </row>
    <row r="52" spans="1:37" s="20" customFormat="1" ht="183.75" customHeight="1" x14ac:dyDescent="0.25">
      <c r="A52" s="256" t="s">
        <v>94</v>
      </c>
      <c r="B52" s="39" t="s">
        <v>87</v>
      </c>
      <c r="C52" s="39" t="s">
        <v>149</v>
      </c>
      <c r="D52" s="39" t="s">
        <v>286</v>
      </c>
      <c r="E52" s="39" t="s">
        <v>63</v>
      </c>
      <c r="F52" s="39" t="s">
        <v>64</v>
      </c>
      <c r="G52" s="39" t="s">
        <v>70</v>
      </c>
      <c r="H52" s="39" t="s">
        <v>93</v>
      </c>
      <c r="I52" s="39" t="s">
        <v>51</v>
      </c>
      <c r="J52" s="39" t="s">
        <v>129</v>
      </c>
      <c r="K52" s="39" t="s">
        <v>130</v>
      </c>
      <c r="L52" s="39">
        <v>2</v>
      </c>
      <c r="M52" s="51">
        <v>-13</v>
      </c>
      <c r="N52" s="51">
        <v>140</v>
      </c>
      <c r="O52" s="51">
        <v>-29</v>
      </c>
      <c r="P52" s="51">
        <v>12</v>
      </c>
      <c r="Q52" s="42">
        <v>-13</v>
      </c>
      <c r="R52" s="51">
        <v>15</v>
      </c>
      <c r="S52" s="51">
        <v>21</v>
      </c>
      <c r="T52" s="42">
        <v>-13</v>
      </c>
      <c r="U52" s="42">
        <v>7</v>
      </c>
      <c r="V52" s="42">
        <v>0</v>
      </c>
      <c r="W52" s="42">
        <v>-12</v>
      </c>
      <c r="X52" s="42">
        <v>-8</v>
      </c>
      <c r="Y52" s="51">
        <f>AVERAGE(M52:P52)</f>
        <v>27.5</v>
      </c>
      <c r="Z52" s="42" t="s">
        <v>273</v>
      </c>
      <c r="AA52" s="51">
        <f>AVERAGE(Q52:T52)</f>
        <v>2.5</v>
      </c>
      <c r="AB52" s="42" t="s">
        <v>265</v>
      </c>
      <c r="AC52" s="51">
        <f>AVERAGE(U52:X52)</f>
        <v>-3.25</v>
      </c>
      <c r="AD52" s="42" t="s">
        <v>265</v>
      </c>
      <c r="AE52" s="51">
        <f>AVERAGE(Y52,AA52,AC52)</f>
        <v>8.9166666666666661</v>
      </c>
      <c r="AF52" s="42" t="s">
        <v>265</v>
      </c>
      <c r="AG52" s="42" t="s">
        <v>210</v>
      </c>
      <c r="AH52" s="44" t="s">
        <v>287</v>
      </c>
      <c r="AI52" s="44" t="s">
        <v>288</v>
      </c>
      <c r="AJ52" s="44" t="s">
        <v>482</v>
      </c>
      <c r="AK52" s="44" t="s">
        <v>439</v>
      </c>
    </row>
    <row r="53" spans="1:37" s="20" customFormat="1" ht="127.5" customHeight="1" x14ac:dyDescent="0.25">
      <c r="A53" s="256" t="s">
        <v>94</v>
      </c>
      <c r="B53" s="39" t="s">
        <v>87</v>
      </c>
      <c r="C53" s="39" t="s">
        <v>150</v>
      </c>
      <c r="D53" s="39" t="s">
        <v>289</v>
      </c>
      <c r="E53" s="39" t="s">
        <v>63</v>
      </c>
      <c r="F53" s="39" t="s">
        <v>64</v>
      </c>
      <c r="G53" s="39" t="s">
        <v>70</v>
      </c>
      <c r="H53" s="39" t="s">
        <v>93</v>
      </c>
      <c r="I53" s="39" t="s">
        <v>51</v>
      </c>
      <c r="J53" s="39" t="s">
        <v>129</v>
      </c>
      <c r="K53" s="39" t="s">
        <v>130</v>
      </c>
      <c r="L53" s="39">
        <v>2</v>
      </c>
      <c r="M53" s="42">
        <v>52</v>
      </c>
      <c r="N53" s="42">
        <v>47</v>
      </c>
      <c r="O53" s="42">
        <v>31</v>
      </c>
      <c r="P53" s="42">
        <v>65</v>
      </c>
      <c r="Q53" s="42">
        <v>55</v>
      </c>
      <c r="R53" s="42">
        <v>57</v>
      </c>
      <c r="S53" s="42">
        <v>83</v>
      </c>
      <c r="T53" s="42">
        <v>52</v>
      </c>
      <c r="U53" s="42">
        <v>93</v>
      </c>
      <c r="V53" s="42">
        <v>109</v>
      </c>
      <c r="W53" s="42">
        <v>221</v>
      </c>
      <c r="X53" s="42">
        <v>122</v>
      </c>
      <c r="Y53" s="51">
        <f>AVERAGE(M53:P53)</f>
        <v>48.75</v>
      </c>
      <c r="Z53" s="42" t="s">
        <v>265</v>
      </c>
      <c r="AA53" s="51">
        <f>AVERAGE(Q53:T53)</f>
        <v>61.75</v>
      </c>
      <c r="AB53" s="42" t="s">
        <v>273</v>
      </c>
      <c r="AC53" s="42">
        <f>AVERAGE(U53:X53)</f>
        <v>136.25</v>
      </c>
      <c r="AD53" s="42" t="s">
        <v>470</v>
      </c>
      <c r="AE53" s="42">
        <f>AVERAGE(Y53,AA53,AC53)</f>
        <v>82.25</v>
      </c>
      <c r="AF53" s="42" t="s">
        <v>273</v>
      </c>
      <c r="AG53" s="42" t="s">
        <v>211</v>
      </c>
      <c r="AH53" s="44" t="s">
        <v>290</v>
      </c>
      <c r="AI53" s="44" t="s">
        <v>291</v>
      </c>
      <c r="AJ53" s="44" t="s">
        <v>484</v>
      </c>
      <c r="AK53" s="44" t="s">
        <v>485</v>
      </c>
    </row>
    <row r="54" spans="1:37" s="20" customFormat="1" ht="126" customHeight="1" x14ac:dyDescent="0.25">
      <c r="A54" s="256" t="s">
        <v>94</v>
      </c>
      <c r="B54" s="39" t="s">
        <v>87</v>
      </c>
      <c r="C54" s="39" t="s">
        <v>151</v>
      </c>
      <c r="D54" s="39" t="s">
        <v>220</v>
      </c>
      <c r="E54" s="39" t="s">
        <v>63</v>
      </c>
      <c r="F54" s="39" t="s">
        <v>64</v>
      </c>
      <c r="G54" s="39" t="s">
        <v>70</v>
      </c>
      <c r="H54" s="39" t="s">
        <v>78</v>
      </c>
      <c r="I54" s="39" t="s">
        <v>51</v>
      </c>
      <c r="J54" s="39" t="s">
        <v>52</v>
      </c>
      <c r="K54" s="39" t="s">
        <v>130</v>
      </c>
      <c r="L54" s="39">
        <v>1</v>
      </c>
      <c r="M54" s="51">
        <v>100</v>
      </c>
      <c r="N54" s="51">
        <v>100</v>
      </c>
      <c r="O54" s="51">
        <v>100</v>
      </c>
      <c r="P54" s="51">
        <v>100</v>
      </c>
      <c r="Q54" s="51">
        <v>100</v>
      </c>
      <c r="R54" s="51">
        <v>100</v>
      </c>
      <c r="S54" s="51">
        <v>100</v>
      </c>
      <c r="T54" s="51">
        <v>100</v>
      </c>
      <c r="U54" s="51">
        <v>100</v>
      </c>
      <c r="V54" s="51">
        <v>100</v>
      </c>
      <c r="W54" s="51">
        <v>100</v>
      </c>
      <c r="X54" s="51">
        <v>100</v>
      </c>
      <c r="Y54" s="51">
        <f>AVERAGE(M54:P54)</f>
        <v>100</v>
      </c>
      <c r="Z54" s="42" t="s">
        <v>265</v>
      </c>
      <c r="AA54" s="51">
        <f>AVERAGE(Q54:T54)</f>
        <v>100</v>
      </c>
      <c r="AB54" s="42" t="s">
        <v>265</v>
      </c>
      <c r="AC54" s="51">
        <f>AVERAGE(S54:V54)</f>
        <v>100</v>
      </c>
      <c r="AD54" s="42" t="s">
        <v>265</v>
      </c>
      <c r="AE54" s="51">
        <f t="shared" ref="AE54" si="13">AVERAGE(Y54,AA54,AC54)</f>
        <v>100</v>
      </c>
      <c r="AF54" s="42" t="s">
        <v>265</v>
      </c>
      <c r="AG54" s="42" t="s">
        <v>152</v>
      </c>
      <c r="AH54" s="44" t="s">
        <v>284</v>
      </c>
      <c r="AI54" s="44" t="s">
        <v>285</v>
      </c>
      <c r="AJ54" s="257" t="s">
        <v>493</v>
      </c>
      <c r="AK54" s="257" t="s">
        <v>439</v>
      </c>
    </row>
    <row r="55" spans="1:37" s="20" customFormat="1" ht="140.25" customHeight="1" x14ac:dyDescent="0.25">
      <c r="A55" s="256" t="s">
        <v>94</v>
      </c>
      <c r="B55" s="39" t="s">
        <v>87</v>
      </c>
      <c r="C55" s="39" t="s">
        <v>212</v>
      </c>
      <c r="D55" s="39" t="s">
        <v>231</v>
      </c>
      <c r="E55" s="39" t="s">
        <v>63</v>
      </c>
      <c r="F55" s="39" t="s">
        <v>64</v>
      </c>
      <c r="G55" s="39" t="s">
        <v>70</v>
      </c>
      <c r="H55" s="39" t="s">
        <v>78</v>
      </c>
      <c r="I55" s="39" t="s">
        <v>51</v>
      </c>
      <c r="J55" s="39" t="s">
        <v>52</v>
      </c>
      <c r="K55" s="39" t="s">
        <v>53</v>
      </c>
      <c r="L55" s="39">
        <v>1</v>
      </c>
      <c r="M55" s="157">
        <v>100</v>
      </c>
      <c r="N55" s="158"/>
      <c r="O55" s="158"/>
      <c r="P55" s="158"/>
      <c r="Q55" s="158"/>
      <c r="R55" s="159"/>
      <c r="S55" s="157">
        <v>100</v>
      </c>
      <c r="T55" s="158"/>
      <c r="U55" s="158"/>
      <c r="V55" s="158"/>
      <c r="W55" s="158"/>
      <c r="X55" s="159"/>
      <c r="Y55" s="42"/>
      <c r="Z55" s="42"/>
      <c r="AA55" s="42">
        <f>M55</f>
        <v>100</v>
      </c>
      <c r="AB55" s="42" t="s">
        <v>283</v>
      </c>
      <c r="AC55" s="42">
        <f>+S55</f>
        <v>100</v>
      </c>
      <c r="AD55" s="42" t="s">
        <v>283</v>
      </c>
      <c r="AE55" s="42">
        <f>AVERAGE(AA55,AC55)</f>
        <v>100</v>
      </c>
      <c r="AF55" s="42" t="s">
        <v>283</v>
      </c>
      <c r="AG55" s="42" t="s">
        <v>152</v>
      </c>
      <c r="AH55" s="44"/>
      <c r="AI55" s="44" t="s">
        <v>327</v>
      </c>
      <c r="AJ55" s="44" t="s">
        <v>481</v>
      </c>
      <c r="AK55" s="44" t="s">
        <v>439</v>
      </c>
    </row>
    <row r="56" spans="1:37" s="20" customFormat="1" ht="108" customHeight="1" x14ac:dyDescent="0.25">
      <c r="A56" s="256" t="s">
        <v>95</v>
      </c>
      <c r="B56" s="39" t="s">
        <v>87</v>
      </c>
      <c r="C56" s="39" t="s">
        <v>153</v>
      </c>
      <c r="D56" s="39" t="s">
        <v>258</v>
      </c>
      <c r="E56" s="39" t="s">
        <v>63</v>
      </c>
      <c r="F56" s="39" t="s">
        <v>64</v>
      </c>
      <c r="G56" s="39" t="s">
        <v>80</v>
      </c>
      <c r="H56" s="39" t="s">
        <v>96</v>
      </c>
      <c r="I56" s="39" t="s">
        <v>51</v>
      </c>
      <c r="J56" s="39" t="s">
        <v>65</v>
      </c>
      <c r="K56" s="39" t="s">
        <v>75</v>
      </c>
      <c r="L56" s="39">
        <v>3</v>
      </c>
      <c r="M56" s="177">
        <v>100</v>
      </c>
      <c r="N56" s="177"/>
      <c r="O56" s="177"/>
      <c r="P56" s="177"/>
      <c r="Q56" s="177">
        <v>100</v>
      </c>
      <c r="R56" s="177"/>
      <c r="S56" s="177"/>
      <c r="T56" s="177"/>
      <c r="U56" s="177">
        <v>100</v>
      </c>
      <c r="V56" s="177"/>
      <c r="W56" s="177"/>
      <c r="X56" s="177"/>
      <c r="Y56" s="51">
        <f>AVERAGE(M56)</f>
        <v>100</v>
      </c>
      <c r="Z56" s="42" t="s">
        <v>265</v>
      </c>
      <c r="AA56" s="51">
        <f>AVERAGE(Q56)</f>
        <v>100</v>
      </c>
      <c r="AB56" s="42" t="s">
        <v>265</v>
      </c>
      <c r="AC56" s="51">
        <f>AVERAGE(U56)</f>
        <v>100</v>
      </c>
      <c r="AD56" s="42" t="s">
        <v>265</v>
      </c>
      <c r="AE56" s="51">
        <f>AVERAGE(Y56,AA56,AC56)</f>
        <v>100</v>
      </c>
      <c r="AF56" s="42" t="s">
        <v>265</v>
      </c>
      <c r="AG56" s="42" t="s">
        <v>154</v>
      </c>
      <c r="AH56" s="44" t="s">
        <v>299</v>
      </c>
      <c r="AI56" s="44" t="s">
        <v>300</v>
      </c>
      <c r="AJ56" s="44" t="s">
        <v>486</v>
      </c>
      <c r="AK56" s="44" t="s">
        <v>439</v>
      </c>
    </row>
    <row r="57" spans="1:37" s="20" customFormat="1" ht="123" customHeight="1" x14ac:dyDescent="0.25">
      <c r="A57" s="256" t="s">
        <v>95</v>
      </c>
      <c r="B57" s="39" t="s">
        <v>87</v>
      </c>
      <c r="C57" s="39" t="s">
        <v>155</v>
      </c>
      <c r="D57" s="39" t="s">
        <v>219</v>
      </c>
      <c r="E57" s="39" t="s">
        <v>63</v>
      </c>
      <c r="F57" s="39" t="s">
        <v>64</v>
      </c>
      <c r="G57" s="39" t="s">
        <v>70</v>
      </c>
      <c r="H57" s="39" t="s">
        <v>156</v>
      </c>
      <c r="I57" s="39" t="s">
        <v>51</v>
      </c>
      <c r="J57" s="39" t="s">
        <v>138</v>
      </c>
      <c r="K57" s="39" t="s">
        <v>68</v>
      </c>
      <c r="L57" s="39">
        <v>1</v>
      </c>
      <c r="M57" s="157">
        <v>97</v>
      </c>
      <c r="N57" s="158"/>
      <c r="O57" s="159"/>
      <c r="P57" s="157">
        <v>89</v>
      </c>
      <c r="Q57" s="158"/>
      <c r="R57" s="159"/>
      <c r="S57" s="157">
        <v>93</v>
      </c>
      <c r="T57" s="158"/>
      <c r="U57" s="159"/>
      <c r="V57" s="157">
        <v>96</v>
      </c>
      <c r="W57" s="158"/>
      <c r="X57" s="159"/>
      <c r="Y57" s="51">
        <f>AVERAGE(M57:O57)</f>
        <v>97</v>
      </c>
      <c r="Z57" s="42" t="s">
        <v>265</v>
      </c>
      <c r="AA57" s="51">
        <f>AVERAGE(P57)</f>
        <v>89</v>
      </c>
      <c r="AB57" s="42" t="s">
        <v>273</v>
      </c>
      <c r="AC57" s="42">
        <f>AVERAGE(S57:X57)</f>
        <v>94.5</v>
      </c>
      <c r="AD57" s="42" t="s">
        <v>265</v>
      </c>
      <c r="AE57" s="51">
        <f>AVERAGE(Y57,AA57,AC57)</f>
        <v>93.5</v>
      </c>
      <c r="AF57" s="42" t="s">
        <v>273</v>
      </c>
      <c r="AG57" s="42" t="s">
        <v>157</v>
      </c>
      <c r="AH57" s="44" t="s">
        <v>302</v>
      </c>
      <c r="AI57" s="44" t="s">
        <v>303</v>
      </c>
      <c r="AJ57" s="44" t="s">
        <v>488</v>
      </c>
      <c r="AK57" s="44" t="s">
        <v>485</v>
      </c>
    </row>
    <row r="58" spans="1:37" s="20" customFormat="1" ht="228" customHeight="1" x14ac:dyDescent="0.25">
      <c r="A58" s="128" t="s">
        <v>95</v>
      </c>
      <c r="B58" s="39" t="s">
        <v>87</v>
      </c>
      <c r="C58" s="39" t="s">
        <v>394</v>
      </c>
      <c r="D58" s="39" t="s">
        <v>489</v>
      </c>
      <c r="E58" s="39" t="s">
        <v>63</v>
      </c>
      <c r="F58" s="39" t="s">
        <v>64</v>
      </c>
      <c r="G58" s="39" t="s">
        <v>80</v>
      </c>
      <c r="H58" s="39" t="s">
        <v>96</v>
      </c>
      <c r="I58" s="39" t="s">
        <v>490</v>
      </c>
      <c r="J58" s="39" t="s">
        <v>52</v>
      </c>
      <c r="K58" s="39" t="s">
        <v>58</v>
      </c>
      <c r="L58" s="39">
        <v>2</v>
      </c>
      <c r="M58" s="157">
        <v>50</v>
      </c>
      <c r="N58" s="158"/>
      <c r="O58" s="158"/>
      <c r="P58" s="158"/>
      <c r="Q58" s="158"/>
      <c r="R58" s="158"/>
      <c r="S58" s="158"/>
      <c r="T58" s="158"/>
      <c r="U58" s="158"/>
      <c r="V58" s="158"/>
      <c r="W58" s="158"/>
      <c r="X58" s="159"/>
      <c r="Y58" s="42"/>
      <c r="Z58" s="42"/>
      <c r="AA58" s="42"/>
      <c r="AB58" s="42"/>
      <c r="AC58" s="42">
        <f>+M58</f>
        <v>50</v>
      </c>
      <c r="AD58" s="42" t="s">
        <v>283</v>
      </c>
      <c r="AE58" s="42">
        <f>AC58</f>
        <v>50</v>
      </c>
      <c r="AF58" s="42" t="s">
        <v>283</v>
      </c>
      <c r="AG58" s="25" t="s">
        <v>491</v>
      </c>
      <c r="AH58" s="44"/>
      <c r="AI58" s="44"/>
      <c r="AJ58" s="44" t="s">
        <v>492</v>
      </c>
      <c r="AK58" s="44" t="s">
        <v>439</v>
      </c>
    </row>
    <row r="59" spans="1:37" s="20" customFormat="1" ht="123" customHeight="1" x14ac:dyDescent="0.25">
      <c r="A59" s="256" t="s">
        <v>95</v>
      </c>
      <c r="B59" s="39" t="s">
        <v>87</v>
      </c>
      <c r="C59" s="39" t="s">
        <v>232</v>
      </c>
      <c r="D59" s="39" t="s">
        <v>243</v>
      </c>
      <c r="E59" s="39" t="s">
        <v>63</v>
      </c>
      <c r="F59" s="39" t="s">
        <v>64</v>
      </c>
      <c r="G59" s="39" t="s">
        <v>70</v>
      </c>
      <c r="H59" s="39" t="s">
        <v>156</v>
      </c>
      <c r="I59" s="39" t="s">
        <v>51</v>
      </c>
      <c r="J59" s="39" t="s">
        <v>65</v>
      </c>
      <c r="K59" s="39" t="s">
        <v>68</v>
      </c>
      <c r="L59" s="39">
        <v>1</v>
      </c>
      <c r="M59" s="157">
        <v>98</v>
      </c>
      <c r="N59" s="158"/>
      <c r="O59" s="159"/>
      <c r="P59" s="157">
        <v>97</v>
      </c>
      <c r="Q59" s="158"/>
      <c r="R59" s="159"/>
      <c r="S59" s="157">
        <v>94</v>
      </c>
      <c r="T59" s="158"/>
      <c r="U59" s="159"/>
      <c r="V59" s="157">
        <v>99</v>
      </c>
      <c r="W59" s="158"/>
      <c r="X59" s="159"/>
      <c r="Y59" s="51">
        <f>AVERAGE(M59:O59)</f>
        <v>98</v>
      </c>
      <c r="Z59" s="42" t="s">
        <v>265</v>
      </c>
      <c r="AA59" s="51">
        <f>AVERAGE(P59)</f>
        <v>97</v>
      </c>
      <c r="AB59" s="42" t="s">
        <v>265</v>
      </c>
      <c r="AC59" s="51">
        <f>AVERAGE(S59:X59)</f>
        <v>96.5</v>
      </c>
      <c r="AD59" s="42" t="s">
        <v>265</v>
      </c>
      <c r="AE59" s="51">
        <f>AVERAGE(Y59,AA59,AC59)</f>
        <v>97.166666666666671</v>
      </c>
      <c r="AF59" s="42" t="s">
        <v>265</v>
      </c>
      <c r="AG59" s="42" t="s">
        <v>233</v>
      </c>
      <c r="AH59" s="44" t="s">
        <v>301</v>
      </c>
      <c r="AI59" s="44" t="s">
        <v>346</v>
      </c>
      <c r="AJ59" s="44" t="s">
        <v>487</v>
      </c>
      <c r="AK59" s="44" t="s">
        <v>439</v>
      </c>
    </row>
    <row r="60" spans="1:37" s="20" customFormat="1" ht="107.25" customHeight="1" x14ac:dyDescent="0.25">
      <c r="A60" s="256" t="s">
        <v>204</v>
      </c>
      <c r="B60" s="39" t="s">
        <v>99</v>
      </c>
      <c r="C60" s="39" t="s">
        <v>213</v>
      </c>
      <c r="D60" s="39" t="s">
        <v>241</v>
      </c>
      <c r="E60" s="39" t="s">
        <v>461</v>
      </c>
      <c r="F60" s="39" t="s">
        <v>64</v>
      </c>
      <c r="G60" s="39" t="s">
        <v>100</v>
      </c>
      <c r="H60" s="39" t="s">
        <v>100</v>
      </c>
      <c r="I60" s="39" t="s">
        <v>51</v>
      </c>
      <c r="J60" s="39" t="s">
        <v>52</v>
      </c>
      <c r="K60" s="39" t="s">
        <v>75</v>
      </c>
      <c r="L60" s="39">
        <v>1</v>
      </c>
      <c r="M60" s="157">
        <v>100</v>
      </c>
      <c r="N60" s="158"/>
      <c r="O60" s="158"/>
      <c r="P60" s="159"/>
      <c r="Q60" s="157">
        <v>100</v>
      </c>
      <c r="R60" s="158"/>
      <c r="S60" s="158"/>
      <c r="T60" s="159"/>
      <c r="U60" s="157">
        <v>127</v>
      </c>
      <c r="V60" s="158"/>
      <c r="W60" s="158"/>
      <c r="X60" s="159"/>
      <c r="Y60" s="42">
        <f>AVERAGE(M60)</f>
        <v>100</v>
      </c>
      <c r="Z60" s="42" t="s">
        <v>265</v>
      </c>
      <c r="AA60" s="42">
        <f>AVERAGE(Q60)</f>
        <v>100</v>
      </c>
      <c r="AB60" s="42" t="s">
        <v>265</v>
      </c>
      <c r="AC60" s="42">
        <f>AVERAGE(U60)</f>
        <v>127</v>
      </c>
      <c r="AD60" s="42" t="s">
        <v>265</v>
      </c>
      <c r="AE60" s="50">
        <f>AVERAGE(Y60,AA60,AC60)</f>
        <v>109</v>
      </c>
      <c r="AF60" s="42" t="s">
        <v>265</v>
      </c>
      <c r="AG60" s="42" t="s">
        <v>152</v>
      </c>
      <c r="AH60" s="44" t="s">
        <v>268</v>
      </c>
      <c r="AI60" s="44" t="s">
        <v>282</v>
      </c>
      <c r="AJ60" s="127" t="s">
        <v>458</v>
      </c>
      <c r="AK60" s="44" t="s">
        <v>439</v>
      </c>
    </row>
    <row r="61" spans="1:37" s="20" customFormat="1" ht="116.25" customHeight="1" x14ac:dyDescent="0.25">
      <c r="A61" s="256" t="s">
        <v>204</v>
      </c>
      <c r="B61" s="39" t="s">
        <v>99</v>
      </c>
      <c r="C61" s="39" t="s">
        <v>158</v>
      </c>
      <c r="D61" s="39" t="s">
        <v>218</v>
      </c>
      <c r="E61" s="39" t="s">
        <v>461</v>
      </c>
      <c r="F61" s="39" t="s">
        <v>64</v>
      </c>
      <c r="G61" s="39" t="s">
        <v>100</v>
      </c>
      <c r="H61" s="39" t="s">
        <v>100</v>
      </c>
      <c r="I61" s="39" t="s">
        <v>51</v>
      </c>
      <c r="J61" s="39" t="s">
        <v>138</v>
      </c>
      <c r="K61" s="39" t="s">
        <v>75</v>
      </c>
      <c r="L61" s="39">
        <v>1</v>
      </c>
      <c r="M61" s="157">
        <v>100</v>
      </c>
      <c r="N61" s="158"/>
      <c r="O61" s="158"/>
      <c r="P61" s="159"/>
      <c r="Q61" s="157">
        <v>100</v>
      </c>
      <c r="R61" s="158"/>
      <c r="S61" s="158"/>
      <c r="T61" s="159"/>
      <c r="U61" s="157">
        <v>100</v>
      </c>
      <c r="V61" s="158"/>
      <c r="W61" s="158"/>
      <c r="X61" s="159"/>
      <c r="Y61" s="42">
        <f>AVERAGE(M61)</f>
        <v>100</v>
      </c>
      <c r="Z61" s="42" t="s">
        <v>265</v>
      </c>
      <c r="AA61" s="42">
        <f>AVERAGE(Q61)</f>
        <v>100</v>
      </c>
      <c r="AB61" s="42" t="s">
        <v>265</v>
      </c>
      <c r="AC61" s="42">
        <f>AVERAGE(U61)</f>
        <v>100</v>
      </c>
      <c r="AD61" s="42" t="s">
        <v>265</v>
      </c>
      <c r="AE61" s="50">
        <f>AVERAGE(Y61,AA61,AC61)</f>
        <v>100</v>
      </c>
      <c r="AF61" s="42" t="s">
        <v>265</v>
      </c>
      <c r="AG61" s="42" t="s">
        <v>159</v>
      </c>
      <c r="AH61" s="44" t="s">
        <v>267</v>
      </c>
      <c r="AI61" s="44" t="s">
        <v>281</v>
      </c>
      <c r="AJ61" s="127" t="s">
        <v>456</v>
      </c>
      <c r="AK61" s="44" t="s">
        <v>439</v>
      </c>
    </row>
    <row r="62" spans="1:37" s="20" customFormat="1" ht="195" customHeight="1" x14ac:dyDescent="0.25">
      <c r="A62" s="256" t="s">
        <v>204</v>
      </c>
      <c r="B62" s="39" t="s">
        <v>99</v>
      </c>
      <c r="C62" s="39" t="s">
        <v>411</v>
      </c>
      <c r="D62" s="39" t="s">
        <v>412</v>
      </c>
      <c r="E62" s="39" t="s">
        <v>461</v>
      </c>
      <c r="F62" s="39" t="s">
        <v>64</v>
      </c>
      <c r="G62" s="39" t="s">
        <v>100</v>
      </c>
      <c r="H62" s="39" t="s">
        <v>100</v>
      </c>
      <c r="I62" s="39" t="s">
        <v>51</v>
      </c>
      <c r="J62" s="39" t="s">
        <v>138</v>
      </c>
      <c r="K62" s="39" t="s">
        <v>58</v>
      </c>
      <c r="L62" s="39">
        <v>1</v>
      </c>
      <c r="M62" s="157">
        <v>92</v>
      </c>
      <c r="N62" s="158"/>
      <c r="O62" s="158"/>
      <c r="P62" s="158"/>
      <c r="Q62" s="158"/>
      <c r="R62" s="158"/>
      <c r="S62" s="158"/>
      <c r="T62" s="158"/>
      <c r="U62" s="158"/>
      <c r="V62" s="158"/>
      <c r="W62" s="158"/>
      <c r="X62" s="159"/>
      <c r="Y62" s="42"/>
      <c r="Z62" s="42"/>
      <c r="AA62" s="42"/>
      <c r="AB62" s="42"/>
      <c r="AC62" s="42">
        <f>+M62</f>
        <v>92</v>
      </c>
      <c r="AD62" s="42" t="s">
        <v>265</v>
      </c>
      <c r="AE62" s="42">
        <f>+AC62</f>
        <v>92</v>
      </c>
      <c r="AF62" s="42" t="s">
        <v>265</v>
      </c>
      <c r="AG62" s="42" t="s">
        <v>159</v>
      </c>
      <c r="AH62" s="44"/>
      <c r="AI62" s="120"/>
      <c r="AJ62" s="127" t="s">
        <v>457</v>
      </c>
      <c r="AK62" s="44" t="s">
        <v>439</v>
      </c>
    </row>
    <row r="63" spans="1:37" s="20" customFormat="1" ht="84.75" customHeight="1" x14ac:dyDescent="0.25">
      <c r="A63" s="17"/>
      <c r="B63" s="18"/>
      <c r="D63" s="23"/>
      <c r="E63" s="27"/>
      <c r="F63" s="18"/>
      <c r="J63" s="18"/>
      <c r="K63" s="18"/>
      <c r="L63" s="18"/>
      <c r="M63" s="18"/>
      <c r="N63" s="18"/>
      <c r="O63" s="18"/>
      <c r="P63" s="18"/>
      <c r="Q63" s="18"/>
      <c r="R63" s="18"/>
      <c r="S63" s="18"/>
      <c r="T63" s="18"/>
      <c r="U63" s="18"/>
      <c r="V63" s="18"/>
      <c r="W63" s="18"/>
      <c r="X63" s="18"/>
      <c r="Y63" s="18"/>
      <c r="Z63" s="18"/>
      <c r="AA63" s="18"/>
      <c r="AC63" s="18"/>
      <c r="AE63" s="18"/>
      <c r="AH63" s="26"/>
      <c r="AI63" s="32"/>
      <c r="AJ63" s="32"/>
      <c r="AK63" s="32"/>
    </row>
    <row r="64" spans="1:37" s="20" customFormat="1" ht="84.75" customHeight="1" x14ac:dyDescent="0.25">
      <c r="A64" s="17"/>
      <c r="B64" s="18"/>
      <c r="D64" s="23"/>
      <c r="E64" s="27"/>
      <c r="F64" s="18"/>
      <c r="J64" s="18"/>
      <c r="K64" s="18"/>
      <c r="L64" s="18"/>
      <c r="M64" s="18"/>
      <c r="N64" s="18"/>
      <c r="O64" s="18"/>
      <c r="P64" s="18"/>
      <c r="Q64" s="18"/>
      <c r="R64" s="18"/>
      <c r="S64" s="18"/>
      <c r="T64" s="18"/>
      <c r="U64" s="18"/>
      <c r="V64" s="18"/>
      <c r="W64" s="18"/>
      <c r="X64" s="18"/>
      <c r="Y64" s="18"/>
      <c r="Z64" s="18"/>
      <c r="AA64" s="18"/>
      <c r="AC64" s="18"/>
      <c r="AE64" s="18"/>
      <c r="AH64" s="26"/>
      <c r="AI64" s="32"/>
      <c r="AJ64" s="32"/>
      <c r="AK64" s="32"/>
    </row>
    <row r="65" spans="1:37" s="20" customFormat="1" ht="84.75" customHeight="1" x14ac:dyDescent="0.25">
      <c r="A65" s="17"/>
      <c r="B65" s="18"/>
      <c r="D65" s="23"/>
      <c r="E65" s="27"/>
      <c r="F65" s="18"/>
      <c r="J65" s="18"/>
      <c r="K65" s="18"/>
      <c r="L65" s="18"/>
      <c r="M65" s="18"/>
      <c r="N65" s="18"/>
      <c r="O65" s="18"/>
      <c r="P65" s="18"/>
      <c r="Q65" s="18"/>
      <c r="R65" s="18"/>
      <c r="S65" s="18"/>
      <c r="T65" s="18"/>
      <c r="U65" s="18"/>
      <c r="V65" s="18"/>
      <c r="W65" s="18"/>
      <c r="X65" s="18"/>
      <c r="Y65" s="18"/>
      <c r="Z65" s="18"/>
      <c r="AA65" s="18"/>
      <c r="AC65" s="18"/>
      <c r="AE65" s="18"/>
      <c r="AH65" s="26"/>
      <c r="AI65" s="32"/>
      <c r="AJ65" s="32"/>
      <c r="AK65" s="32"/>
    </row>
    <row r="66" spans="1:37" s="20" customFormat="1" ht="84.75" customHeight="1" x14ac:dyDescent="0.25">
      <c r="A66" s="17"/>
      <c r="B66" s="18"/>
      <c r="D66" s="23"/>
      <c r="E66" s="27"/>
      <c r="F66" s="18"/>
      <c r="J66" s="18"/>
      <c r="K66" s="18"/>
      <c r="L66" s="18"/>
      <c r="M66" s="18"/>
      <c r="N66" s="18"/>
      <c r="O66" s="18"/>
      <c r="P66" s="18"/>
      <c r="Q66" s="18"/>
      <c r="R66" s="18"/>
      <c r="S66" s="18"/>
      <c r="T66" s="18"/>
      <c r="U66" s="18"/>
      <c r="V66" s="18"/>
      <c r="W66" s="18"/>
      <c r="X66" s="18"/>
      <c r="Y66" s="18"/>
      <c r="Z66" s="18"/>
      <c r="AA66" s="18"/>
      <c r="AC66" s="18"/>
      <c r="AE66" s="18"/>
      <c r="AH66" s="26"/>
      <c r="AI66" s="32"/>
      <c r="AJ66" s="32"/>
      <c r="AK66" s="32"/>
    </row>
    <row r="67" spans="1:37" s="20" customFormat="1" ht="84.75" customHeight="1" x14ac:dyDescent="0.25">
      <c r="A67" s="17"/>
      <c r="B67" s="18"/>
      <c r="D67" s="23"/>
      <c r="E67" s="27"/>
      <c r="F67" s="18"/>
      <c r="J67" s="18"/>
      <c r="K67" s="18"/>
      <c r="L67" s="18"/>
      <c r="M67" s="18"/>
      <c r="N67" s="18"/>
      <c r="O67" s="18"/>
      <c r="P67" s="18"/>
      <c r="Q67" s="18"/>
      <c r="R67" s="18"/>
      <c r="S67" s="18"/>
      <c r="T67" s="18"/>
      <c r="U67" s="18"/>
      <c r="V67" s="18"/>
      <c r="W67" s="18"/>
      <c r="X67" s="18"/>
      <c r="Y67" s="18"/>
      <c r="Z67" s="18"/>
      <c r="AA67" s="18"/>
      <c r="AC67" s="18"/>
      <c r="AE67" s="18"/>
      <c r="AH67" s="26"/>
      <c r="AI67" s="32"/>
      <c r="AJ67" s="32"/>
      <c r="AK67" s="32"/>
    </row>
    <row r="68" spans="1:37" s="20" customFormat="1" ht="84.75" customHeight="1" x14ac:dyDescent="0.25">
      <c r="A68" s="17"/>
      <c r="B68" s="18"/>
      <c r="D68" s="23"/>
      <c r="E68" s="27"/>
      <c r="F68" s="18"/>
      <c r="J68" s="18"/>
      <c r="K68" s="18"/>
      <c r="L68" s="18"/>
      <c r="M68" s="18"/>
      <c r="N68" s="18"/>
      <c r="O68" s="18"/>
      <c r="P68" s="18"/>
      <c r="Q68" s="18"/>
      <c r="R68" s="18"/>
      <c r="S68" s="18"/>
      <c r="T68" s="18"/>
      <c r="U68" s="18"/>
      <c r="V68" s="18"/>
      <c r="W68" s="18"/>
      <c r="X68" s="18"/>
      <c r="Y68" s="18"/>
      <c r="Z68" s="18"/>
      <c r="AA68" s="18"/>
      <c r="AC68" s="18"/>
      <c r="AE68" s="18"/>
      <c r="AH68" s="26"/>
      <c r="AI68" s="32"/>
      <c r="AJ68" s="32"/>
      <c r="AK68" s="32"/>
    </row>
    <row r="69" spans="1:37" s="20" customFormat="1" ht="84.75" customHeight="1" x14ac:dyDescent="0.25">
      <c r="A69" s="17"/>
      <c r="B69" s="18"/>
      <c r="D69" s="23"/>
      <c r="E69" s="27"/>
      <c r="F69" s="18"/>
      <c r="J69" s="18"/>
      <c r="K69" s="18"/>
      <c r="L69" s="18"/>
      <c r="M69" s="18"/>
      <c r="N69" s="18"/>
      <c r="O69" s="18"/>
      <c r="P69" s="18"/>
      <c r="Q69" s="18"/>
      <c r="R69" s="18"/>
      <c r="S69" s="18"/>
      <c r="T69" s="18"/>
      <c r="U69" s="18"/>
      <c r="V69" s="18"/>
      <c r="W69" s="18"/>
      <c r="X69" s="18"/>
      <c r="Y69" s="18"/>
      <c r="Z69" s="18"/>
      <c r="AA69" s="18"/>
      <c r="AC69" s="18"/>
      <c r="AE69" s="18"/>
      <c r="AH69" s="26"/>
      <c r="AI69" s="32"/>
      <c r="AJ69" s="32"/>
      <c r="AK69" s="32"/>
    </row>
    <row r="70" spans="1:37" s="20" customFormat="1" ht="84.75" customHeight="1" x14ac:dyDescent="0.25">
      <c r="A70" s="17"/>
      <c r="B70" s="18"/>
      <c r="D70" s="23"/>
      <c r="E70" s="27"/>
      <c r="F70" s="18"/>
      <c r="J70" s="18"/>
      <c r="K70" s="18"/>
      <c r="L70" s="18"/>
      <c r="M70" s="18"/>
      <c r="N70" s="18"/>
      <c r="O70" s="18"/>
      <c r="P70" s="18"/>
      <c r="Q70" s="18"/>
      <c r="R70" s="18"/>
      <c r="S70" s="18"/>
      <c r="T70" s="18"/>
      <c r="U70" s="18"/>
      <c r="V70" s="18"/>
      <c r="W70" s="18"/>
      <c r="X70" s="18"/>
      <c r="Y70" s="18"/>
      <c r="Z70" s="18"/>
      <c r="AA70" s="18"/>
      <c r="AC70" s="18"/>
      <c r="AE70" s="18"/>
      <c r="AH70" s="26"/>
      <c r="AI70" s="32"/>
      <c r="AJ70" s="32"/>
      <c r="AK70" s="32"/>
    </row>
    <row r="71" spans="1:37" s="20" customFormat="1" ht="84.75" customHeight="1" x14ac:dyDescent="0.25">
      <c r="A71" s="17"/>
      <c r="B71" s="18"/>
      <c r="D71" s="23"/>
      <c r="E71" s="27"/>
      <c r="F71" s="18"/>
      <c r="J71" s="18"/>
      <c r="K71" s="18"/>
      <c r="L71" s="18"/>
      <c r="M71" s="18"/>
      <c r="N71" s="18"/>
      <c r="O71" s="18"/>
      <c r="P71" s="18"/>
      <c r="Q71" s="18"/>
      <c r="R71" s="18"/>
      <c r="S71" s="18"/>
      <c r="T71" s="18"/>
      <c r="U71" s="18"/>
      <c r="V71" s="18"/>
      <c r="W71" s="18"/>
      <c r="X71" s="18"/>
      <c r="Y71" s="18"/>
      <c r="Z71" s="18"/>
      <c r="AA71" s="18"/>
      <c r="AC71" s="18"/>
      <c r="AE71" s="18"/>
      <c r="AH71" s="26"/>
      <c r="AI71" s="32"/>
      <c r="AJ71" s="32"/>
      <c r="AK71" s="32"/>
    </row>
    <row r="72" spans="1:37" s="20" customFormat="1" ht="84.75" customHeight="1" x14ac:dyDescent="0.25">
      <c r="A72" s="17"/>
      <c r="B72" s="18"/>
      <c r="D72" s="23"/>
      <c r="E72" s="27"/>
      <c r="F72" s="18"/>
      <c r="J72" s="18"/>
      <c r="K72" s="18"/>
      <c r="L72" s="18"/>
      <c r="M72" s="18"/>
      <c r="N72" s="18"/>
      <c r="O72" s="18"/>
      <c r="P72" s="18"/>
      <c r="Q72" s="18"/>
      <c r="R72" s="18"/>
      <c r="S72" s="18"/>
      <c r="T72" s="18"/>
      <c r="U72" s="18"/>
      <c r="V72" s="18"/>
      <c r="W72" s="18"/>
      <c r="X72" s="18"/>
      <c r="Y72" s="18"/>
      <c r="Z72" s="18"/>
      <c r="AA72" s="18"/>
      <c r="AC72" s="18"/>
      <c r="AE72" s="18"/>
      <c r="AH72" s="26"/>
      <c r="AI72" s="32"/>
      <c r="AJ72" s="32"/>
      <c r="AK72" s="32"/>
    </row>
    <row r="73" spans="1:37" s="20" customFormat="1" ht="84.75" customHeight="1" x14ac:dyDescent="0.25">
      <c r="A73" s="17"/>
      <c r="B73" s="18"/>
      <c r="D73" s="23"/>
      <c r="E73" s="27"/>
      <c r="F73" s="18"/>
      <c r="J73" s="18"/>
      <c r="K73" s="18"/>
      <c r="L73" s="18"/>
      <c r="M73" s="18"/>
      <c r="N73" s="18"/>
      <c r="O73" s="18"/>
      <c r="P73" s="18"/>
      <c r="Q73" s="18"/>
      <c r="R73" s="18"/>
      <c r="S73" s="18"/>
      <c r="T73" s="18"/>
      <c r="U73" s="18"/>
      <c r="V73" s="18"/>
      <c r="W73" s="18"/>
      <c r="X73" s="18"/>
      <c r="Y73" s="18"/>
      <c r="Z73" s="18"/>
      <c r="AA73" s="18"/>
      <c r="AC73" s="18"/>
      <c r="AE73" s="18"/>
      <c r="AH73" s="26"/>
      <c r="AI73" s="32"/>
      <c r="AJ73" s="32"/>
      <c r="AK73" s="32"/>
    </row>
    <row r="74" spans="1:37" s="20" customFormat="1" ht="84.75" customHeight="1" x14ac:dyDescent="0.25">
      <c r="A74" s="17"/>
      <c r="B74" s="18"/>
      <c r="D74" s="23"/>
      <c r="E74" s="27"/>
      <c r="F74" s="18"/>
      <c r="J74" s="18"/>
      <c r="K74" s="18"/>
      <c r="L74" s="18"/>
      <c r="M74" s="18"/>
      <c r="N74" s="18"/>
      <c r="O74" s="18"/>
      <c r="P74" s="18"/>
      <c r="Q74" s="18"/>
      <c r="R74" s="18"/>
      <c r="S74" s="18"/>
      <c r="T74" s="18"/>
      <c r="U74" s="18"/>
      <c r="V74" s="18"/>
      <c r="W74" s="18"/>
      <c r="X74" s="18"/>
      <c r="Y74" s="18"/>
      <c r="Z74" s="18"/>
      <c r="AA74" s="18"/>
      <c r="AC74" s="18"/>
      <c r="AE74" s="18"/>
      <c r="AH74" s="26"/>
      <c r="AI74" s="32"/>
      <c r="AJ74" s="32"/>
      <c r="AK74" s="32"/>
    </row>
    <row r="75" spans="1:37" s="20" customFormat="1" ht="84.75" customHeight="1" x14ac:dyDescent="0.25">
      <c r="A75" s="17"/>
      <c r="B75" s="18"/>
      <c r="D75" s="23"/>
      <c r="E75" s="27"/>
      <c r="F75" s="18"/>
      <c r="J75" s="18"/>
      <c r="K75" s="18"/>
      <c r="L75" s="18"/>
      <c r="M75" s="18"/>
      <c r="N75" s="18"/>
      <c r="O75" s="18"/>
      <c r="P75" s="18"/>
      <c r="Q75" s="18"/>
      <c r="R75" s="18"/>
      <c r="S75" s="18"/>
      <c r="T75" s="18"/>
      <c r="U75" s="18"/>
      <c r="V75" s="18"/>
      <c r="W75" s="18"/>
      <c r="X75" s="18"/>
      <c r="Y75" s="18"/>
      <c r="Z75" s="18"/>
      <c r="AA75" s="18"/>
      <c r="AC75" s="18"/>
      <c r="AE75" s="18"/>
      <c r="AH75" s="26"/>
      <c r="AI75" s="32"/>
      <c r="AJ75" s="32"/>
      <c r="AK75" s="32"/>
    </row>
    <row r="76" spans="1:37" s="20" customFormat="1" ht="84.75" customHeight="1" x14ac:dyDescent="0.25">
      <c r="A76" s="17"/>
      <c r="B76" s="18"/>
      <c r="D76" s="23"/>
      <c r="E76" s="27"/>
      <c r="F76" s="18"/>
      <c r="J76" s="18"/>
      <c r="K76" s="18"/>
      <c r="L76" s="18"/>
      <c r="M76" s="18"/>
      <c r="N76" s="18"/>
      <c r="O76" s="18"/>
      <c r="P76" s="18"/>
      <c r="Q76" s="18"/>
      <c r="R76" s="18"/>
      <c r="S76" s="18"/>
      <c r="T76" s="18"/>
      <c r="U76" s="18"/>
      <c r="V76" s="18"/>
      <c r="W76" s="18"/>
      <c r="X76" s="18"/>
      <c r="Y76" s="18"/>
      <c r="Z76" s="18"/>
      <c r="AA76" s="18"/>
      <c r="AC76" s="18"/>
      <c r="AE76" s="18"/>
      <c r="AH76" s="26"/>
      <c r="AI76" s="32"/>
      <c r="AJ76" s="32"/>
      <c r="AK76" s="32"/>
    </row>
    <row r="77" spans="1:37" s="20" customFormat="1" ht="84.75" customHeight="1" x14ac:dyDescent="0.25">
      <c r="A77" s="17"/>
      <c r="B77" s="18"/>
      <c r="D77" s="23"/>
      <c r="E77" s="27"/>
      <c r="F77" s="18"/>
      <c r="J77" s="18"/>
      <c r="K77" s="18"/>
      <c r="L77" s="18"/>
      <c r="M77" s="18"/>
      <c r="N77" s="18"/>
      <c r="O77" s="18"/>
      <c r="P77" s="18"/>
      <c r="Q77" s="18"/>
      <c r="R77" s="18"/>
      <c r="S77" s="18"/>
      <c r="T77" s="18"/>
      <c r="U77" s="18"/>
      <c r="V77" s="18"/>
      <c r="W77" s="18"/>
      <c r="X77" s="18"/>
      <c r="Y77" s="18"/>
      <c r="Z77" s="18"/>
      <c r="AA77" s="18"/>
      <c r="AC77" s="18"/>
      <c r="AE77" s="18"/>
      <c r="AH77" s="26"/>
      <c r="AI77" s="32"/>
      <c r="AJ77" s="32"/>
      <c r="AK77" s="32"/>
    </row>
    <row r="78" spans="1:37" s="20" customFormat="1" ht="84.75" customHeight="1" x14ac:dyDescent="0.25">
      <c r="A78" s="17"/>
      <c r="B78" s="18"/>
      <c r="D78" s="23"/>
      <c r="E78" s="27"/>
      <c r="F78" s="18"/>
      <c r="J78" s="18"/>
      <c r="K78" s="18"/>
      <c r="L78" s="18"/>
      <c r="M78" s="18"/>
      <c r="N78" s="18"/>
      <c r="O78" s="18"/>
      <c r="P78" s="18"/>
      <c r="Q78" s="18"/>
      <c r="R78" s="18"/>
      <c r="S78" s="18"/>
      <c r="T78" s="18"/>
      <c r="U78" s="18"/>
      <c r="V78" s="18"/>
      <c r="W78" s="18"/>
      <c r="X78" s="18"/>
      <c r="Y78" s="18"/>
      <c r="Z78" s="18"/>
      <c r="AA78" s="18"/>
      <c r="AC78" s="18"/>
      <c r="AE78" s="18"/>
      <c r="AH78" s="26"/>
      <c r="AI78" s="32"/>
      <c r="AJ78" s="32"/>
      <c r="AK78" s="32"/>
    </row>
    <row r="82" spans="1:37" ht="84.75" customHeight="1" x14ac:dyDescent="0.25">
      <c r="A82" s="22"/>
      <c r="B82"/>
      <c r="D82"/>
      <c r="E82"/>
      <c r="F82"/>
      <c r="I82"/>
      <c r="J82"/>
      <c r="K82"/>
      <c r="L82"/>
      <c r="Z82"/>
    </row>
    <row r="83" spans="1:37" ht="84.75" customHeight="1" x14ac:dyDescent="0.25">
      <c r="A83" s="22"/>
      <c r="B83"/>
      <c r="D83"/>
      <c r="E83"/>
      <c r="F83"/>
      <c r="I83"/>
      <c r="J83"/>
      <c r="K83"/>
      <c r="L83"/>
      <c r="Z83"/>
    </row>
    <row r="84" spans="1:37" ht="84.75" customHeight="1" x14ac:dyDescent="0.25">
      <c r="A84" s="22"/>
      <c r="B84"/>
      <c r="D84"/>
      <c r="E84"/>
      <c r="F84"/>
      <c r="I84"/>
      <c r="J84"/>
      <c r="K84"/>
      <c r="L84"/>
      <c r="Z84"/>
    </row>
    <row r="85" spans="1:37" ht="84.75" customHeight="1" x14ac:dyDescent="0.25">
      <c r="A85" s="22"/>
      <c r="B85"/>
      <c r="D85"/>
      <c r="E85"/>
      <c r="F85"/>
      <c r="I85"/>
      <c r="J85"/>
      <c r="K85"/>
      <c r="L85"/>
      <c r="Z85"/>
    </row>
    <row r="86" spans="1:37" ht="84.75" customHeight="1" x14ac:dyDescent="0.25">
      <c r="A86" s="22"/>
      <c r="B86"/>
      <c r="D86"/>
      <c r="E86"/>
      <c r="F86"/>
      <c r="I86"/>
      <c r="J86"/>
      <c r="K86"/>
      <c r="L86"/>
      <c r="Z86"/>
    </row>
    <row r="87" spans="1:37" ht="84.75" customHeight="1" x14ac:dyDescent="0.25">
      <c r="A87" s="22"/>
      <c r="B87"/>
      <c r="D87"/>
      <c r="E87"/>
      <c r="F87"/>
      <c r="I87"/>
      <c r="J87"/>
      <c r="K87"/>
      <c r="L87"/>
      <c r="Z87"/>
    </row>
    <row r="88" spans="1:37" ht="84.75" customHeight="1" x14ac:dyDescent="0.25">
      <c r="A88" s="22"/>
      <c r="B88"/>
      <c r="D88"/>
      <c r="E88"/>
      <c r="F88"/>
      <c r="I88"/>
      <c r="J88"/>
      <c r="K88"/>
      <c r="L88"/>
      <c r="Z88"/>
      <c r="AA88"/>
      <c r="AC88"/>
      <c r="AE88"/>
      <c r="AH88"/>
      <c r="AI88"/>
      <c r="AJ88" s="37"/>
      <c r="AK88" s="37"/>
    </row>
    <row r="89" spans="1:37" ht="84.75" customHeight="1" x14ac:dyDescent="0.25">
      <c r="A89" s="22"/>
      <c r="B89"/>
      <c r="D89"/>
      <c r="E89"/>
      <c r="F89"/>
      <c r="I89"/>
      <c r="J89"/>
      <c r="K89"/>
      <c r="L89"/>
      <c r="Z89"/>
      <c r="AA89"/>
      <c r="AC89"/>
      <c r="AE89"/>
      <c r="AH89"/>
      <c r="AI89"/>
      <c r="AJ89" s="37"/>
      <c r="AK89" s="37"/>
    </row>
    <row r="90" spans="1:37" ht="84.75" customHeight="1" x14ac:dyDescent="0.25">
      <c r="A90" s="22"/>
      <c r="B90"/>
      <c r="D90"/>
      <c r="E90"/>
      <c r="F90"/>
      <c r="I90"/>
      <c r="J90"/>
      <c r="K90"/>
      <c r="L90"/>
      <c r="Z90"/>
      <c r="AA90"/>
      <c r="AC90"/>
      <c r="AE90"/>
      <c r="AH90"/>
      <c r="AI90"/>
      <c r="AJ90" s="37"/>
      <c r="AK90" s="37"/>
    </row>
    <row r="91" spans="1:37" ht="84.75" customHeight="1" x14ac:dyDescent="0.25">
      <c r="A91" s="22"/>
      <c r="B91"/>
      <c r="D91"/>
      <c r="E91"/>
      <c r="F91"/>
      <c r="I91"/>
      <c r="J91"/>
      <c r="K91"/>
      <c r="L91"/>
      <c r="Z91"/>
      <c r="AA91"/>
      <c r="AC91"/>
      <c r="AE91"/>
      <c r="AH91"/>
      <c r="AI91"/>
      <c r="AJ91" s="37"/>
      <c r="AK91" s="37"/>
    </row>
    <row r="92" spans="1:37" ht="84.75" customHeight="1" x14ac:dyDescent="0.25">
      <c r="A92" s="22"/>
      <c r="B92"/>
      <c r="D92"/>
      <c r="E92"/>
      <c r="F92"/>
      <c r="I92"/>
      <c r="J92"/>
      <c r="K92"/>
      <c r="L92"/>
      <c r="Z92"/>
      <c r="AA92"/>
      <c r="AC92"/>
      <c r="AE92"/>
      <c r="AH92"/>
      <c r="AI92"/>
      <c r="AJ92" s="37"/>
      <c r="AK92" s="37"/>
    </row>
    <row r="93" spans="1:37" ht="84.75" customHeight="1" x14ac:dyDescent="0.25">
      <c r="A93" s="22"/>
      <c r="B93"/>
      <c r="D93"/>
      <c r="E93"/>
      <c r="F93"/>
      <c r="I93"/>
      <c r="J93"/>
      <c r="K93"/>
      <c r="L93"/>
      <c r="Z93"/>
      <c r="AA93"/>
      <c r="AC93"/>
      <c r="AE93"/>
      <c r="AH93"/>
      <c r="AI93"/>
      <c r="AJ93" s="37"/>
      <c r="AK93" s="37"/>
    </row>
    <row r="94" spans="1:37" ht="84.75" customHeight="1" x14ac:dyDescent="0.25">
      <c r="A94" s="22"/>
      <c r="B94"/>
      <c r="D94"/>
      <c r="E94"/>
      <c r="F94"/>
      <c r="I94"/>
      <c r="J94"/>
      <c r="K94"/>
      <c r="L94"/>
      <c r="Z94"/>
      <c r="AA94"/>
      <c r="AC94"/>
      <c r="AE94"/>
      <c r="AH94"/>
      <c r="AI94"/>
      <c r="AJ94" s="37"/>
      <c r="AK94" s="37"/>
    </row>
    <row r="95" spans="1:37" ht="84.75" customHeight="1" x14ac:dyDescent="0.25">
      <c r="A95" s="22"/>
      <c r="B95"/>
      <c r="D95"/>
      <c r="E95"/>
      <c r="F95"/>
      <c r="I95"/>
      <c r="J95"/>
      <c r="K95"/>
      <c r="L95"/>
      <c r="Z95"/>
      <c r="AA95"/>
      <c r="AC95"/>
      <c r="AE95"/>
      <c r="AH95"/>
      <c r="AI95"/>
      <c r="AJ95" s="37"/>
      <c r="AK95" s="37"/>
    </row>
    <row r="96" spans="1:37" ht="84.75" customHeight="1" x14ac:dyDescent="0.25">
      <c r="A96" s="22"/>
      <c r="B96"/>
      <c r="D96"/>
      <c r="E96"/>
      <c r="F96"/>
      <c r="I96"/>
      <c r="J96"/>
      <c r="K96"/>
      <c r="L96"/>
      <c r="Z96"/>
      <c r="AA96"/>
      <c r="AC96"/>
      <c r="AE96"/>
      <c r="AH96"/>
      <c r="AI96"/>
      <c r="AJ96" s="37"/>
      <c r="AK96" s="37"/>
    </row>
    <row r="97" spans="1:37" ht="84.75" customHeight="1" x14ac:dyDescent="0.25">
      <c r="A97" s="22"/>
      <c r="B97"/>
      <c r="D97"/>
      <c r="E97"/>
      <c r="F97"/>
      <c r="I97"/>
      <c r="J97"/>
      <c r="K97"/>
      <c r="L97"/>
      <c r="Z97"/>
      <c r="AA97"/>
      <c r="AC97"/>
      <c r="AE97"/>
      <c r="AH97"/>
      <c r="AI97"/>
      <c r="AJ97" s="37"/>
      <c r="AK97" s="37"/>
    </row>
    <row r="98" spans="1:37" ht="84.75" customHeight="1" x14ac:dyDescent="0.25">
      <c r="A98" s="22"/>
      <c r="B98"/>
      <c r="D98"/>
      <c r="E98"/>
      <c r="F98"/>
      <c r="I98"/>
      <c r="J98"/>
      <c r="K98"/>
      <c r="L98"/>
      <c r="Z98"/>
      <c r="AA98"/>
      <c r="AC98"/>
      <c r="AE98"/>
      <c r="AH98"/>
      <c r="AI98"/>
      <c r="AJ98" s="37"/>
      <c r="AK98" s="37"/>
    </row>
    <row r="99" spans="1:37" ht="84.75" customHeight="1" x14ac:dyDescent="0.25">
      <c r="A99" s="22"/>
      <c r="B99"/>
      <c r="D99"/>
      <c r="E99"/>
      <c r="F99"/>
      <c r="I99"/>
      <c r="J99"/>
      <c r="K99"/>
      <c r="L99"/>
      <c r="Z99"/>
      <c r="AA99"/>
      <c r="AC99"/>
      <c r="AE99"/>
      <c r="AH99"/>
      <c r="AI99"/>
      <c r="AJ99" s="37"/>
      <c r="AK99" s="37"/>
    </row>
    <row r="100" spans="1:37" ht="84.75" customHeight="1" x14ac:dyDescent="0.25">
      <c r="A100" s="22"/>
      <c r="B100"/>
      <c r="D100"/>
      <c r="E100"/>
      <c r="F100"/>
      <c r="I100"/>
      <c r="J100"/>
      <c r="K100"/>
      <c r="L100"/>
      <c r="Z100"/>
      <c r="AA100"/>
      <c r="AC100"/>
      <c r="AE100"/>
      <c r="AH100"/>
      <c r="AI100"/>
      <c r="AJ100" s="37"/>
      <c r="AK100" s="37"/>
    </row>
    <row r="101" spans="1:37" ht="84.75" customHeight="1" x14ac:dyDescent="0.25">
      <c r="A101" s="22"/>
      <c r="B101"/>
      <c r="D101"/>
      <c r="E101"/>
      <c r="F101"/>
      <c r="I101"/>
      <c r="J101"/>
      <c r="K101"/>
      <c r="L101"/>
      <c r="Z101"/>
      <c r="AA101"/>
      <c r="AC101"/>
      <c r="AE101"/>
      <c r="AH101"/>
      <c r="AI101"/>
      <c r="AJ101" s="37"/>
      <c r="AK101" s="37"/>
    </row>
    <row r="102" spans="1:37" ht="84.75" customHeight="1" x14ac:dyDescent="0.25">
      <c r="A102" s="22"/>
      <c r="B102"/>
      <c r="D102"/>
      <c r="E102"/>
      <c r="F102"/>
      <c r="I102"/>
      <c r="J102"/>
      <c r="K102"/>
      <c r="L102"/>
      <c r="Z102"/>
      <c r="AA102"/>
      <c r="AC102"/>
      <c r="AE102"/>
      <c r="AH102"/>
      <c r="AI102"/>
      <c r="AJ102" s="37"/>
      <c r="AK102" s="37"/>
    </row>
    <row r="103" spans="1:37" ht="84.75" customHeight="1" x14ac:dyDescent="0.25">
      <c r="A103" s="22"/>
      <c r="B103"/>
      <c r="D103"/>
      <c r="E103"/>
      <c r="F103"/>
      <c r="I103"/>
      <c r="J103"/>
      <c r="K103"/>
      <c r="L103"/>
      <c r="Z103"/>
      <c r="AA103"/>
      <c r="AC103"/>
      <c r="AE103"/>
      <c r="AH103"/>
      <c r="AI103"/>
      <c r="AJ103" s="37"/>
      <c r="AK103" s="37"/>
    </row>
    <row r="104" spans="1:37" ht="84.75" customHeight="1" x14ac:dyDescent="0.25">
      <c r="A104" s="22"/>
      <c r="B104"/>
      <c r="D104"/>
      <c r="E104"/>
      <c r="F104"/>
      <c r="I104"/>
      <c r="J104"/>
      <c r="K104"/>
      <c r="L104"/>
      <c r="Z104"/>
      <c r="AA104"/>
      <c r="AC104"/>
      <c r="AE104"/>
      <c r="AH104"/>
      <c r="AI104"/>
      <c r="AJ104" s="37"/>
      <c r="AK104" s="37"/>
    </row>
    <row r="105" spans="1:37" ht="84.75" customHeight="1" x14ac:dyDescent="0.25">
      <c r="A105" s="22"/>
      <c r="B105"/>
      <c r="D105"/>
      <c r="E105"/>
      <c r="F105"/>
      <c r="I105"/>
      <c r="J105"/>
      <c r="K105"/>
      <c r="L105"/>
      <c r="Z105"/>
      <c r="AA105"/>
      <c r="AC105"/>
      <c r="AE105"/>
      <c r="AH105"/>
      <c r="AI105"/>
      <c r="AJ105" s="37"/>
      <c r="AK105" s="37"/>
    </row>
    <row r="106" spans="1:37" ht="84.75" customHeight="1" x14ac:dyDescent="0.25">
      <c r="A106" s="22"/>
      <c r="B106"/>
      <c r="D106"/>
      <c r="E106"/>
      <c r="F106"/>
      <c r="I106"/>
      <c r="J106"/>
      <c r="K106"/>
      <c r="L106"/>
      <c r="Z106"/>
      <c r="AA106"/>
      <c r="AC106"/>
      <c r="AE106"/>
      <c r="AH106"/>
      <c r="AI106"/>
      <c r="AJ106" s="37"/>
      <c r="AK106" s="37"/>
    </row>
    <row r="107" spans="1:37" ht="84.75" customHeight="1" x14ac:dyDescent="0.25">
      <c r="A107" s="22"/>
      <c r="B107"/>
      <c r="D107"/>
      <c r="E107"/>
      <c r="F107"/>
      <c r="I107"/>
      <c r="J107"/>
      <c r="K107"/>
      <c r="L107"/>
      <c r="Z107"/>
      <c r="AA107"/>
      <c r="AC107"/>
      <c r="AE107"/>
      <c r="AH107"/>
      <c r="AI107"/>
      <c r="AJ107" s="37"/>
      <c r="AK107" s="37"/>
    </row>
    <row r="108" spans="1:37" ht="84.75" customHeight="1" x14ac:dyDescent="0.25">
      <c r="A108" s="22"/>
      <c r="B108"/>
      <c r="D108"/>
      <c r="E108"/>
      <c r="F108"/>
      <c r="I108"/>
      <c r="J108"/>
      <c r="K108"/>
      <c r="L108"/>
      <c r="Z108"/>
      <c r="AA108"/>
      <c r="AC108"/>
      <c r="AE108"/>
      <c r="AH108"/>
      <c r="AI108"/>
      <c r="AJ108" s="37"/>
      <c r="AK108" s="37"/>
    </row>
    <row r="109" spans="1:37" ht="84.75" customHeight="1" x14ac:dyDescent="0.25">
      <c r="A109" s="22"/>
      <c r="B109"/>
      <c r="D109"/>
      <c r="E109"/>
      <c r="F109"/>
      <c r="I109"/>
      <c r="J109"/>
      <c r="K109"/>
      <c r="L109"/>
      <c r="Z109"/>
      <c r="AA109"/>
      <c r="AC109"/>
      <c r="AE109"/>
      <c r="AH109"/>
      <c r="AI109"/>
      <c r="AJ109" s="37"/>
      <c r="AK109" s="37"/>
    </row>
    <row r="110" spans="1:37" ht="84.75" customHeight="1" x14ac:dyDescent="0.25">
      <c r="A110" s="22"/>
      <c r="B110"/>
      <c r="D110"/>
      <c r="E110"/>
      <c r="F110"/>
      <c r="I110"/>
      <c r="J110"/>
      <c r="K110"/>
      <c r="L110"/>
      <c r="Z110"/>
      <c r="AA110"/>
      <c r="AC110"/>
      <c r="AE110"/>
      <c r="AH110"/>
      <c r="AI110"/>
      <c r="AJ110" s="37"/>
      <c r="AK110" s="37"/>
    </row>
    <row r="111" spans="1:37" ht="84.75" customHeight="1" x14ac:dyDescent="0.25">
      <c r="A111" s="22"/>
      <c r="B111"/>
      <c r="D111"/>
      <c r="E111"/>
      <c r="F111"/>
      <c r="I111"/>
      <c r="J111"/>
      <c r="K111"/>
      <c r="L111"/>
      <c r="Z111"/>
      <c r="AA111"/>
      <c r="AC111"/>
      <c r="AE111"/>
      <c r="AH111"/>
      <c r="AI111"/>
      <c r="AJ111" s="37"/>
      <c r="AK111" s="37"/>
    </row>
    <row r="112" spans="1:37" ht="84.75" customHeight="1" x14ac:dyDescent="0.25">
      <c r="A112" s="22"/>
      <c r="B112"/>
      <c r="D112"/>
      <c r="E112"/>
      <c r="F112"/>
      <c r="I112"/>
      <c r="J112"/>
      <c r="K112"/>
      <c r="L112"/>
      <c r="Z112"/>
      <c r="AA112"/>
      <c r="AC112"/>
      <c r="AE112"/>
      <c r="AH112"/>
      <c r="AI112"/>
      <c r="AJ112" s="37"/>
      <c r="AK112" s="37"/>
    </row>
    <row r="113" spans="1:37" ht="84.75" customHeight="1" x14ac:dyDescent="0.25">
      <c r="A113" s="22"/>
      <c r="B113"/>
      <c r="D113"/>
      <c r="E113"/>
      <c r="F113"/>
      <c r="I113"/>
      <c r="J113"/>
      <c r="K113"/>
      <c r="L113"/>
      <c r="Z113"/>
      <c r="AA113"/>
      <c r="AC113"/>
      <c r="AE113"/>
      <c r="AH113"/>
      <c r="AI113"/>
      <c r="AJ113" s="37"/>
      <c r="AK113" s="37"/>
    </row>
    <row r="114" spans="1:37" ht="84.75" customHeight="1" x14ac:dyDescent="0.25">
      <c r="A114" s="22"/>
      <c r="B114"/>
      <c r="D114"/>
      <c r="E114"/>
      <c r="F114"/>
      <c r="I114"/>
      <c r="J114"/>
      <c r="K114"/>
      <c r="L114"/>
      <c r="Z114"/>
      <c r="AA114"/>
      <c r="AC114"/>
      <c r="AE114"/>
      <c r="AH114"/>
      <c r="AI114"/>
      <c r="AJ114" s="37"/>
      <c r="AK114" s="37"/>
    </row>
    <row r="115" spans="1:37" ht="84.75" customHeight="1" x14ac:dyDescent="0.25">
      <c r="A115" s="22"/>
      <c r="B115"/>
      <c r="D115"/>
      <c r="E115"/>
      <c r="F115"/>
      <c r="I115"/>
      <c r="J115"/>
      <c r="K115"/>
      <c r="L115"/>
      <c r="Z115"/>
      <c r="AA115"/>
      <c r="AC115"/>
      <c r="AE115"/>
      <c r="AH115"/>
      <c r="AI115"/>
      <c r="AJ115" s="37"/>
      <c r="AK115" s="37"/>
    </row>
    <row r="116" spans="1:37" ht="84.75" customHeight="1" x14ac:dyDescent="0.25">
      <c r="A116" s="22"/>
      <c r="B116"/>
      <c r="D116"/>
      <c r="E116"/>
      <c r="F116"/>
      <c r="I116"/>
      <c r="J116"/>
      <c r="K116"/>
      <c r="L116"/>
      <c r="Z116"/>
      <c r="AA116"/>
      <c r="AC116"/>
      <c r="AE116"/>
      <c r="AH116"/>
      <c r="AI116"/>
      <c r="AJ116" s="37"/>
      <c r="AK116" s="37"/>
    </row>
    <row r="117" spans="1:37" ht="84.75" customHeight="1" x14ac:dyDescent="0.25">
      <c r="A117" s="22"/>
      <c r="B117"/>
      <c r="D117"/>
      <c r="E117"/>
      <c r="F117"/>
      <c r="I117"/>
      <c r="J117"/>
      <c r="K117"/>
      <c r="L117"/>
      <c r="Z117"/>
      <c r="AA117"/>
      <c r="AC117"/>
      <c r="AE117"/>
      <c r="AH117"/>
      <c r="AI117"/>
      <c r="AJ117" s="37"/>
      <c r="AK117" s="37"/>
    </row>
    <row r="118" spans="1:37" ht="84.75" customHeight="1" x14ac:dyDescent="0.25">
      <c r="A118" s="22"/>
      <c r="B118"/>
      <c r="D118"/>
      <c r="E118"/>
      <c r="F118"/>
      <c r="I118"/>
      <c r="J118"/>
      <c r="K118"/>
      <c r="L118"/>
      <c r="Z118"/>
      <c r="AA118"/>
      <c r="AC118"/>
      <c r="AE118"/>
      <c r="AH118"/>
      <c r="AI118"/>
      <c r="AJ118" s="37"/>
      <c r="AK118" s="37"/>
    </row>
    <row r="119" spans="1:37" ht="84.75" customHeight="1" x14ac:dyDescent="0.25">
      <c r="A119" s="22"/>
      <c r="B119"/>
      <c r="D119"/>
      <c r="E119"/>
      <c r="F119"/>
      <c r="I119"/>
      <c r="J119"/>
      <c r="K119"/>
      <c r="L119"/>
      <c r="Z119"/>
      <c r="AA119"/>
      <c r="AC119"/>
      <c r="AE119"/>
      <c r="AH119"/>
      <c r="AI119"/>
      <c r="AJ119" s="37"/>
      <c r="AK119" s="37"/>
    </row>
    <row r="120" spans="1:37" ht="84.75" customHeight="1" x14ac:dyDescent="0.25">
      <c r="A120" s="22"/>
      <c r="B120"/>
      <c r="D120"/>
      <c r="E120"/>
      <c r="F120"/>
      <c r="I120"/>
      <c r="J120"/>
      <c r="K120"/>
      <c r="L120"/>
      <c r="Z120"/>
      <c r="AA120"/>
      <c r="AC120"/>
      <c r="AE120"/>
      <c r="AH120"/>
      <c r="AI120"/>
      <c r="AJ120" s="37"/>
      <c r="AK120" s="37"/>
    </row>
    <row r="121" spans="1:37" ht="84.75" customHeight="1" x14ac:dyDescent="0.25">
      <c r="A121" s="22"/>
      <c r="B121"/>
      <c r="D121"/>
      <c r="E121"/>
      <c r="F121"/>
      <c r="I121"/>
      <c r="J121"/>
      <c r="K121"/>
      <c r="L121"/>
      <c r="Z121"/>
      <c r="AA121"/>
      <c r="AC121"/>
      <c r="AE121"/>
      <c r="AH121"/>
      <c r="AI121"/>
      <c r="AJ121" s="37"/>
      <c r="AK121" s="37"/>
    </row>
    <row r="122" spans="1:37" ht="84.75" customHeight="1" x14ac:dyDescent="0.25">
      <c r="A122" s="22"/>
      <c r="B122"/>
      <c r="D122"/>
      <c r="E122"/>
      <c r="F122"/>
      <c r="I122"/>
      <c r="J122"/>
      <c r="K122"/>
      <c r="L122"/>
      <c r="Z122"/>
      <c r="AA122"/>
      <c r="AC122"/>
      <c r="AE122"/>
      <c r="AH122"/>
      <c r="AI122"/>
      <c r="AJ122" s="37"/>
      <c r="AK122" s="37"/>
    </row>
    <row r="123" spans="1:37" ht="84.75" customHeight="1" x14ac:dyDescent="0.25">
      <c r="A123" s="22"/>
      <c r="B123"/>
      <c r="D123"/>
      <c r="E123"/>
      <c r="F123"/>
      <c r="I123"/>
      <c r="J123"/>
      <c r="K123"/>
      <c r="L123"/>
      <c r="Z123"/>
      <c r="AA123"/>
      <c r="AC123"/>
      <c r="AE123"/>
      <c r="AH123"/>
      <c r="AI123"/>
      <c r="AJ123" s="37"/>
      <c r="AK123" s="37"/>
    </row>
    <row r="124" spans="1:37" ht="84.75" customHeight="1" x14ac:dyDescent="0.25">
      <c r="A124" s="22"/>
      <c r="B124"/>
      <c r="D124"/>
      <c r="E124"/>
      <c r="F124"/>
      <c r="I124"/>
      <c r="J124"/>
      <c r="K124"/>
      <c r="L124"/>
      <c r="Z124"/>
      <c r="AA124"/>
      <c r="AC124"/>
      <c r="AE124"/>
      <c r="AH124"/>
      <c r="AI124"/>
      <c r="AJ124" s="37"/>
      <c r="AK124" s="37"/>
    </row>
    <row r="125" spans="1:37" ht="84.75" customHeight="1" x14ac:dyDescent="0.25">
      <c r="A125" s="22"/>
      <c r="B125"/>
      <c r="D125"/>
      <c r="E125"/>
      <c r="F125"/>
      <c r="I125"/>
      <c r="J125"/>
      <c r="K125"/>
      <c r="L125"/>
      <c r="Z125"/>
      <c r="AA125"/>
      <c r="AC125"/>
      <c r="AE125"/>
      <c r="AH125"/>
      <c r="AI125"/>
      <c r="AJ125" s="37"/>
      <c r="AK125" s="37"/>
    </row>
    <row r="126" spans="1:37" ht="84.75" customHeight="1" x14ac:dyDescent="0.25">
      <c r="A126" s="22"/>
      <c r="B126"/>
      <c r="D126"/>
      <c r="E126"/>
      <c r="F126"/>
      <c r="I126"/>
      <c r="J126"/>
      <c r="K126"/>
      <c r="L126"/>
      <c r="Z126"/>
      <c r="AA126"/>
      <c r="AC126"/>
      <c r="AE126"/>
      <c r="AH126"/>
      <c r="AI126"/>
      <c r="AJ126" s="37"/>
      <c r="AK126" s="37"/>
    </row>
    <row r="127" spans="1:37" ht="84.75" customHeight="1" x14ac:dyDescent="0.25">
      <c r="A127" s="22"/>
      <c r="B127"/>
      <c r="D127"/>
      <c r="E127"/>
      <c r="F127"/>
      <c r="I127"/>
      <c r="J127"/>
      <c r="K127"/>
      <c r="L127"/>
      <c r="Z127"/>
      <c r="AA127"/>
      <c r="AC127"/>
      <c r="AE127"/>
      <c r="AH127"/>
      <c r="AI127"/>
      <c r="AJ127" s="37"/>
      <c r="AK127" s="37"/>
    </row>
    <row r="128" spans="1:37" ht="84.75" customHeight="1" x14ac:dyDescent="0.25">
      <c r="A128" s="22"/>
      <c r="B128"/>
      <c r="D128"/>
      <c r="E128"/>
      <c r="F128"/>
      <c r="I128"/>
      <c r="J128"/>
      <c r="K128"/>
      <c r="L128"/>
      <c r="Z128"/>
      <c r="AA128"/>
      <c r="AC128"/>
      <c r="AE128"/>
      <c r="AH128"/>
      <c r="AI128"/>
      <c r="AJ128" s="37"/>
      <c r="AK128" s="37"/>
    </row>
    <row r="129" spans="1:37" ht="84.75" customHeight="1" x14ac:dyDescent="0.25">
      <c r="A129" s="22"/>
      <c r="B129"/>
      <c r="D129"/>
      <c r="E129"/>
      <c r="F129"/>
      <c r="I129"/>
      <c r="J129"/>
      <c r="K129"/>
      <c r="L129"/>
      <c r="Z129"/>
      <c r="AA129"/>
      <c r="AC129"/>
      <c r="AE129"/>
      <c r="AH129"/>
      <c r="AI129"/>
      <c r="AJ129" s="37"/>
      <c r="AK129" s="37"/>
    </row>
    <row r="130" spans="1:37" ht="84.75" customHeight="1" x14ac:dyDescent="0.25">
      <c r="A130" s="22"/>
      <c r="B130"/>
      <c r="D130"/>
      <c r="E130"/>
      <c r="F130"/>
      <c r="I130"/>
      <c r="J130"/>
      <c r="K130"/>
      <c r="L130"/>
      <c r="Z130"/>
      <c r="AA130"/>
      <c r="AC130"/>
      <c r="AE130"/>
      <c r="AH130"/>
      <c r="AI130"/>
      <c r="AJ130" s="37"/>
      <c r="AK130" s="37"/>
    </row>
    <row r="131" spans="1:37" ht="84.75" customHeight="1" x14ac:dyDescent="0.25">
      <c r="A131" s="22"/>
      <c r="B131"/>
      <c r="D131"/>
      <c r="E131"/>
      <c r="F131"/>
      <c r="I131"/>
      <c r="J131"/>
      <c r="K131"/>
      <c r="L131"/>
      <c r="Z131"/>
      <c r="AA131"/>
      <c r="AC131"/>
      <c r="AE131"/>
      <c r="AH131"/>
      <c r="AI131"/>
      <c r="AJ131" s="37"/>
      <c r="AK131" s="37"/>
    </row>
    <row r="132" spans="1:37" ht="84.75" customHeight="1" x14ac:dyDescent="0.25">
      <c r="A132" s="22"/>
      <c r="B132"/>
      <c r="D132"/>
      <c r="E132"/>
      <c r="F132"/>
      <c r="I132"/>
      <c r="J132"/>
      <c r="K132"/>
      <c r="L132"/>
      <c r="Z132"/>
      <c r="AA132"/>
      <c r="AC132"/>
      <c r="AE132"/>
      <c r="AH132"/>
      <c r="AI132"/>
      <c r="AJ132" s="37"/>
      <c r="AK132" s="37"/>
    </row>
    <row r="133" spans="1:37" ht="84.75" customHeight="1" x14ac:dyDescent="0.25">
      <c r="A133" s="22"/>
      <c r="B133"/>
      <c r="D133"/>
      <c r="E133"/>
      <c r="F133"/>
      <c r="I133"/>
      <c r="J133"/>
      <c r="K133"/>
      <c r="L133"/>
      <c r="Z133"/>
      <c r="AA133"/>
      <c r="AC133"/>
      <c r="AE133"/>
      <c r="AH133"/>
      <c r="AI133"/>
      <c r="AJ133" s="37"/>
      <c r="AK133" s="37"/>
    </row>
    <row r="134" spans="1:37" ht="84.75" customHeight="1" x14ac:dyDescent="0.25">
      <c r="A134" s="22"/>
      <c r="B134"/>
      <c r="D134"/>
      <c r="E134"/>
      <c r="F134"/>
      <c r="I134"/>
      <c r="J134"/>
      <c r="K134"/>
      <c r="L134"/>
      <c r="Z134"/>
      <c r="AA134"/>
      <c r="AC134"/>
      <c r="AE134"/>
      <c r="AH134"/>
      <c r="AI134"/>
      <c r="AJ134" s="37"/>
      <c r="AK134" s="37"/>
    </row>
    <row r="135" spans="1:37" ht="84.75" customHeight="1" x14ac:dyDescent="0.25">
      <c r="A135" s="22"/>
      <c r="B135"/>
      <c r="D135"/>
      <c r="E135"/>
      <c r="F135"/>
      <c r="I135"/>
      <c r="J135"/>
      <c r="K135"/>
      <c r="L135"/>
      <c r="Z135"/>
      <c r="AA135"/>
      <c r="AC135"/>
      <c r="AE135"/>
      <c r="AH135"/>
      <c r="AI135"/>
      <c r="AJ135" s="37"/>
      <c r="AK135" s="37"/>
    </row>
    <row r="136" spans="1:37" ht="84.75" customHeight="1" x14ac:dyDescent="0.25">
      <c r="A136" s="22"/>
      <c r="B136"/>
      <c r="D136"/>
      <c r="E136"/>
      <c r="F136"/>
      <c r="I136"/>
      <c r="J136"/>
      <c r="K136"/>
      <c r="L136"/>
      <c r="Z136"/>
      <c r="AA136"/>
      <c r="AC136"/>
      <c r="AE136"/>
      <c r="AH136"/>
      <c r="AI136"/>
      <c r="AJ136" s="37"/>
      <c r="AK136" s="37"/>
    </row>
    <row r="137" spans="1:37" ht="84.75" customHeight="1" x14ac:dyDescent="0.25">
      <c r="A137" s="22"/>
      <c r="B137"/>
      <c r="D137"/>
      <c r="E137"/>
      <c r="F137"/>
      <c r="I137"/>
      <c r="J137"/>
      <c r="K137"/>
      <c r="L137"/>
      <c r="Z137"/>
      <c r="AA137"/>
      <c r="AC137"/>
      <c r="AE137"/>
      <c r="AH137"/>
      <c r="AI137"/>
      <c r="AJ137" s="37"/>
      <c r="AK137" s="37"/>
    </row>
    <row r="138" spans="1:37" ht="84.75" customHeight="1" x14ac:dyDescent="0.25">
      <c r="A138" s="22"/>
      <c r="B138"/>
      <c r="D138"/>
      <c r="E138"/>
      <c r="F138"/>
      <c r="I138"/>
      <c r="J138"/>
      <c r="K138"/>
      <c r="L138"/>
      <c r="Z138"/>
      <c r="AA138"/>
      <c r="AC138"/>
      <c r="AE138"/>
      <c r="AH138"/>
      <c r="AI138"/>
      <c r="AJ138" s="37"/>
      <c r="AK138" s="37"/>
    </row>
    <row r="139" spans="1:37" ht="84.75" customHeight="1" x14ac:dyDescent="0.25">
      <c r="A139" s="22"/>
      <c r="B139"/>
      <c r="D139"/>
      <c r="E139"/>
      <c r="F139"/>
      <c r="I139"/>
      <c r="J139"/>
      <c r="K139"/>
      <c r="L139"/>
      <c r="Z139"/>
      <c r="AA139"/>
      <c r="AC139"/>
      <c r="AE139"/>
      <c r="AH139"/>
      <c r="AI139"/>
      <c r="AJ139" s="37"/>
      <c r="AK139" s="37"/>
    </row>
  </sheetData>
  <sheetProtection algorithmName="SHA-512" hashValue="/eguT4bCs+UXQzn4IlO0XCYv2nI7XCYYg1A/EUSZ1Xn0D1cGZx1FRiBSehNm06SEc+bWM4DSfka7JPYnzhpe0w==" saltValue="Kn0meZeCLLuJzh+nQpGTmA==" spinCount="100000" sheet="1" autoFilter="0"/>
  <autoFilter ref="A5:AK61" xr:uid="{00000000-0009-0000-0000-000002000000}"/>
  <dataConsolidate/>
  <mergeCells count="284">
    <mergeCell ref="M58:X58"/>
    <mergeCell ref="AH26:AH27"/>
    <mergeCell ref="AI26:AI27"/>
    <mergeCell ref="AJ26:AJ27"/>
    <mergeCell ref="AK26:AK27"/>
    <mergeCell ref="M40:X40"/>
    <mergeCell ref="M62:X62"/>
    <mergeCell ref="AH23:AH25"/>
    <mergeCell ref="AI23:AI25"/>
    <mergeCell ref="AJ23:AJ25"/>
    <mergeCell ref="AK23:AK25"/>
    <mergeCell ref="AF26:AF27"/>
    <mergeCell ref="AG26:AG27"/>
    <mergeCell ref="Y23:Y25"/>
    <mergeCell ref="Z23:Z25"/>
    <mergeCell ref="AA23:AA25"/>
    <mergeCell ref="AB23:AB25"/>
    <mergeCell ref="AC23:AC25"/>
    <mergeCell ref="AD23:AD25"/>
    <mergeCell ref="AE23:AE25"/>
    <mergeCell ref="AF23:AF25"/>
    <mergeCell ref="AG23:AG25"/>
    <mergeCell ref="M28:O28"/>
    <mergeCell ref="P28:R28"/>
    <mergeCell ref="S28:U28"/>
    <mergeCell ref="F23:F25"/>
    <mergeCell ref="AC26:AC27"/>
    <mergeCell ref="AD26:AD27"/>
    <mergeCell ref="AE26:AE27"/>
    <mergeCell ref="A26:A27"/>
    <mergeCell ref="B26:B27"/>
    <mergeCell ref="C26:C27"/>
    <mergeCell ref="D26:D27"/>
    <mergeCell ref="E26:E27"/>
    <mergeCell ref="F26:F27"/>
    <mergeCell ref="I26:I27"/>
    <mergeCell ref="J26:J27"/>
    <mergeCell ref="K26:K27"/>
    <mergeCell ref="Y26:Y27"/>
    <mergeCell ref="Z26:Z27"/>
    <mergeCell ref="AA26:AA27"/>
    <mergeCell ref="AB26:AB27"/>
    <mergeCell ref="V28:X28"/>
    <mergeCell ref="M15:N15"/>
    <mergeCell ref="O15:P15"/>
    <mergeCell ref="Q15:R15"/>
    <mergeCell ref="S17:U17"/>
    <mergeCell ref="V17:X17"/>
    <mergeCell ref="M18:R18"/>
    <mergeCell ref="S18:X18"/>
    <mergeCell ref="A21:A22"/>
    <mergeCell ref="B21:B22"/>
    <mergeCell ref="C21:C22"/>
    <mergeCell ref="L26:L27"/>
    <mergeCell ref="M26:X27"/>
    <mergeCell ref="A23:A25"/>
    <mergeCell ref="B23:B25"/>
    <mergeCell ref="C23:C25"/>
    <mergeCell ref="M23:X25"/>
    <mergeCell ref="D21:D22"/>
    <mergeCell ref="E21:E22"/>
    <mergeCell ref="F21:F22"/>
    <mergeCell ref="M21:O22"/>
    <mergeCell ref="P21:R22"/>
    <mergeCell ref="S21:U22"/>
    <mergeCell ref="K21:K22"/>
    <mergeCell ref="A32:A33"/>
    <mergeCell ref="B32:B33"/>
    <mergeCell ref="M32:O33"/>
    <mergeCell ref="P32:R33"/>
    <mergeCell ref="AI32:AI33"/>
    <mergeCell ref="AB32:AB33"/>
    <mergeCell ref="AC32:AC33"/>
    <mergeCell ref="AD32:AD33"/>
    <mergeCell ref="AE32:AE33"/>
    <mergeCell ref="AF32:AF33"/>
    <mergeCell ref="AG32:AG33"/>
    <mergeCell ref="Y32:Y33"/>
    <mergeCell ref="Z32:Z33"/>
    <mergeCell ref="AA32:AA33"/>
    <mergeCell ref="A35:A36"/>
    <mergeCell ref="B35:B36"/>
    <mergeCell ref="C35:C36"/>
    <mergeCell ref="D35:D36"/>
    <mergeCell ref="E35:E36"/>
    <mergeCell ref="F35:F36"/>
    <mergeCell ref="G35:G36"/>
    <mergeCell ref="I35:I36"/>
    <mergeCell ref="J35:J36"/>
    <mergeCell ref="AJ32:AJ33"/>
    <mergeCell ref="AK32:AK33"/>
    <mergeCell ref="AH35:AH36"/>
    <mergeCell ref="AI35:AI36"/>
    <mergeCell ref="AJ35:AJ36"/>
    <mergeCell ref="AH32:AH33"/>
    <mergeCell ref="Y35:Y36"/>
    <mergeCell ref="Z35:Z36"/>
    <mergeCell ref="AA35:AA36"/>
    <mergeCell ref="AK35:AK36"/>
    <mergeCell ref="AB35:AB36"/>
    <mergeCell ref="AC35:AC36"/>
    <mergeCell ref="AD35:AD36"/>
    <mergeCell ref="AE35:AE36"/>
    <mergeCell ref="AF35:AF36"/>
    <mergeCell ref="AG35:AG36"/>
    <mergeCell ref="AK29:AK30"/>
    <mergeCell ref="A29:A30"/>
    <mergeCell ref="B29:B30"/>
    <mergeCell ref="C29:C30"/>
    <mergeCell ref="D29:D30"/>
    <mergeCell ref="E29:E30"/>
    <mergeCell ref="F29:F30"/>
    <mergeCell ref="I29:I30"/>
    <mergeCell ref="J29:J30"/>
    <mergeCell ref="K29:K30"/>
    <mergeCell ref="AH29:AH30"/>
    <mergeCell ref="AI29:AI30"/>
    <mergeCell ref="AJ29:AJ30"/>
    <mergeCell ref="AB29:AB30"/>
    <mergeCell ref="AC29:AC30"/>
    <mergeCell ref="AD29:AD30"/>
    <mergeCell ref="AE29:AE30"/>
    <mergeCell ref="AF29:AF30"/>
    <mergeCell ref="AG29:AG30"/>
    <mergeCell ref="V29:X30"/>
    <mergeCell ref="Y29:Y30"/>
    <mergeCell ref="Z29:Z30"/>
    <mergeCell ref="AA29:AA30"/>
    <mergeCell ref="A7:A8"/>
    <mergeCell ref="B7:B8"/>
    <mergeCell ref="M42:O42"/>
    <mergeCell ref="P42:R42"/>
    <mergeCell ref="S42:U42"/>
    <mergeCell ref="V42:X42"/>
    <mergeCell ref="M20:O20"/>
    <mergeCell ref="P20:R20"/>
    <mergeCell ref="S20:U20"/>
    <mergeCell ref="V20:X20"/>
    <mergeCell ref="V21:X22"/>
    <mergeCell ref="S19:X19"/>
    <mergeCell ref="M19:R19"/>
    <mergeCell ref="S15:T15"/>
    <mergeCell ref="U15:V15"/>
    <mergeCell ref="W15:X15"/>
    <mergeCell ref="M17:O17"/>
    <mergeCell ref="P17:R17"/>
    <mergeCell ref="M9:R9"/>
    <mergeCell ref="S9:X9"/>
    <mergeCell ref="L29:L30"/>
    <mergeCell ref="M29:O30"/>
    <mergeCell ref="P29:R30"/>
    <mergeCell ref="S29:U30"/>
    <mergeCell ref="M6:P6"/>
    <mergeCell ref="Q6:T6"/>
    <mergeCell ref="U6:X6"/>
    <mergeCell ref="J4:J5"/>
    <mergeCell ref="K4:K5"/>
    <mergeCell ref="L4:L5"/>
    <mergeCell ref="V7:X8"/>
    <mergeCell ref="AF21:AF22"/>
    <mergeCell ref="Y21:Y22"/>
    <mergeCell ref="Z21:Z22"/>
    <mergeCell ref="AA21:AA22"/>
    <mergeCell ref="AB21:AB22"/>
    <mergeCell ref="AC21:AC22"/>
    <mergeCell ref="AA7:AA8"/>
    <mergeCell ref="AB7:AB8"/>
    <mergeCell ref="AC7:AC8"/>
    <mergeCell ref="AD7:AD8"/>
    <mergeCell ref="AE7:AE8"/>
    <mergeCell ref="AF7:AF8"/>
    <mergeCell ref="M12:X12"/>
    <mergeCell ref="L21:L22"/>
    <mergeCell ref="A1:C3"/>
    <mergeCell ref="D1:AI3"/>
    <mergeCell ref="A4:A5"/>
    <mergeCell ref="B4:B5"/>
    <mergeCell ref="C4:C5"/>
    <mergeCell ref="D4:D5"/>
    <mergeCell ref="E4:E5"/>
    <mergeCell ref="F4:F5"/>
    <mergeCell ref="G4:G5"/>
    <mergeCell ref="H4:H5"/>
    <mergeCell ref="AG4:AG5"/>
    <mergeCell ref="AH4:AK4"/>
    <mergeCell ref="M4:X4"/>
    <mergeCell ref="Y4:AF4"/>
    <mergeCell ref="I4:I5"/>
    <mergeCell ref="C7:C8"/>
    <mergeCell ref="D7:D8"/>
    <mergeCell ref="E7:E8"/>
    <mergeCell ref="F7:F8"/>
    <mergeCell ref="I7:I8"/>
    <mergeCell ref="J7:J8"/>
    <mergeCell ref="K7:K8"/>
    <mergeCell ref="K35:K36"/>
    <mergeCell ref="L35:L36"/>
    <mergeCell ref="L23:L25"/>
    <mergeCell ref="C32:C33"/>
    <mergeCell ref="D32:D33"/>
    <mergeCell ref="E32:E33"/>
    <mergeCell ref="F32:F33"/>
    <mergeCell ref="L32:L33"/>
    <mergeCell ref="G32:G33"/>
    <mergeCell ref="I32:I33"/>
    <mergeCell ref="J32:J33"/>
    <mergeCell ref="K32:K33"/>
    <mergeCell ref="I23:I25"/>
    <mergeCell ref="J23:J25"/>
    <mergeCell ref="K23:K25"/>
    <mergeCell ref="D23:D25"/>
    <mergeCell ref="E23:E25"/>
    <mergeCell ref="AJ21:AJ22"/>
    <mergeCell ref="AK21:AK22"/>
    <mergeCell ref="I21:I22"/>
    <mergeCell ref="J21:J22"/>
    <mergeCell ref="M7:O8"/>
    <mergeCell ref="AJ7:AJ8"/>
    <mergeCell ref="AK7:AK8"/>
    <mergeCell ref="AG7:AG8"/>
    <mergeCell ref="AD21:AD22"/>
    <mergeCell ref="AE21:AE22"/>
    <mergeCell ref="AI7:AI8"/>
    <mergeCell ref="AG21:AG22"/>
    <mergeCell ref="AH21:AH22"/>
    <mergeCell ref="AI21:AI22"/>
    <mergeCell ref="Y7:Y8"/>
    <mergeCell ref="Z7:Z8"/>
    <mergeCell ref="M10:R10"/>
    <mergeCell ref="S10:X10"/>
    <mergeCell ref="L7:L8"/>
    <mergeCell ref="P7:R8"/>
    <mergeCell ref="S7:U8"/>
    <mergeCell ref="M11:X11"/>
    <mergeCell ref="AH7:AH8"/>
    <mergeCell ref="M60:P60"/>
    <mergeCell ref="Q60:T60"/>
    <mergeCell ref="U60:X60"/>
    <mergeCell ref="M61:P61"/>
    <mergeCell ref="Q61:T61"/>
    <mergeCell ref="U61:X61"/>
    <mergeCell ref="M59:O59"/>
    <mergeCell ref="P59:R59"/>
    <mergeCell ref="S59:U59"/>
    <mergeCell ref="V59:X59"/>
    <mergeCell ref="Q56:T56"/>
    <mergeCell ref="U56:X56"/>
    <mergeCell ref="P57:R57"/>
    <mergeCell ref="M57:O57"/>
    <mergeCell ref="M55:R55"/>
    <mergeCell ref="S55:X55"/>
    <mergeCell ref="M49:O49"/>
    <mergeCell ref="P49:R49"/>
    <mergeCell ref="S49:U49"/>
    <mergeCell ref="V49:X49"/>
    <mergeCell ref="M56:P56"/>
    <mergeCell ref="S57:U57"/>
    <mergeCell ref="V57:X57"/>
    <mergeCell ref="S46:X46"/>
    <mergeCell ref="M47:R47"/>
    <mergeCell ref="S47:X47"/>
    <mergeCell ref="M48:O48"/>
    <mergeCell ref="M50:R50"/>
    <mergeCell ref="S50:X50"/>
    <mergeCell ref="P48:R48"/>
    <mergeCell ref="S48:U48"/>
    <mergeCell ref="V48:X48"/>
    <mergeCell ref="M46:R46"/>
    <mergeCell ref="M45:R45"/>
    <mergeCell ref="S45:X45"/>
    <mergeCell ref="M34:R34"/>
    <mergeCell ref="S34:X34"/>
    <mergeCell ref="M41:O41"/>
    <mergeCell ref="P41:R41"/>
    <mergeCell ref="S41:U41"/>
    <mergeCell ref="V41:X41"/>
    <mergeCell ref="M31:O31"/>
    <mergeCell ref="P31:R31"/>
    <mergeCell ref="S31:U31"/>
    <mergeCell ref="M35:R36"/>
    <mergeCell ref="S35:X36"/>
    <mergeCell ref="V31:X31"/>
    <mergeCell ref="S32:U33"/>
    <mergeCell ref="V32:X33"/>
  </mergeCells>
  <conditionalFormatting sqref="M7">
    <cfRule type="iconSet" priority="588">
      <iconSet>
        <cfvo type="percent" val="0"/>
        <cfvo type="num" val="80"/>
        <cfvo type="num" val="89.5"/>
      </iconSet>
    </cfRule>
  </conditionalFormatting>
  <conditionalFormatting sqref="M9">
    <cfRule type="iconSet" priority="2071">
      <iconSet>
        <cfvo type="percent" val="0"/>
        <cfvo type="num" val="80"/>
        <cfvo type="num" val="90"/>
      </iconSet>
    </cfRule>
  </conditionalFormatting>
  <conditionalFormatting sqref="M10">
    <cfRule type="iconSet" priority="2070">
      <iconSet>
        <cfvo type="percent" val="0"/>
        <cfvo type="num" val="80"/>
        <cfvo type="num" val="90"/>
      </iconSet>
    </cfRule>
  </conditionalFormatting>
  <conditionalFormatting sqref="M12">
    <cfRule type="iconSet" priority="316">
      <iconSet>
        <cfvo type="percent" val="0"/>
        <cfvo type="num" val="80"/>
        <cfvo type="num" val="90"/>
      </iconSet>
    </cfRule>
    <cfRule type="iconSet" priority="317">
      <iconSet>
        <cfvo type="percent" val="0"/>
        <cfvo type="percent" val="80"/>
        <cfvo type="percent" val="90"/>
      </iconSet>
    </cfRule>
    <cfRule type="iconSet" priority="318">
      <iconSet>
        <cfvo type="percent" val="0"/>
        <cfvo type="num" val="80"/>
        <cfvo type="num" val="90"/>
      </iconSet>
    </cfRule>
  </conditionalFormatting>
  <conditionalFormatting sqref="M15">
    <cfRule type="iconSet" priority="3027">
      <iconSet>
        <cfvo type="percent" val="0"/>
        <cfvo type="num" val="0"/>
        <cfvo type="num" val="80"/>
      </iconSet>
    </cfRule>
    <cfRule type="iconSet" priority="3028">
      <iconSet>
        <cfvo type="percent" val="0"/>
        <cfvo type="num" val="80"/>
        <cfvo type="num" val="90"/>
      </iconSet>
    </cfRule>
    <cfRule type="iconSet" priority="3029">
      <iconSet>
        <cfvo type="percent" val="0"/>
        <cfvo type="percent" val="80"/>
        <cfvo type="percent" val="90"/>
      </iconSet>
    </cfRule>
    <cfRule type="iconSet" priority="3030">
      <iconSet>
        <cfvo type="percent" val="0"/>
        <cfvo type="num" val="80"/>
        <cfvo type="num" val="90"/>
      </iconSet>
    </cfRule>
  </conditionalFormatting>
  <conditionalFormatting sqref="M16">
    <cfRule type="iconSet" priority="3483">
      <iconSet>
        <cfvo type="percent" val="0"/>
        <cfvo type="num" val="80"/>
        <cfvo type="num" val="90"/>
      </iconSet>
    </cfRule>
  </conditionalFormatting>
  <conditionalFormatting sqref="M17">
    <cfRule type="iconSet" priority="3638">
      <iconSet reverse="1">
        <cfvo type="percent" val="0"/>
        <cfvo type="num" val="100" gte="0"/>
        <cfvo type="num" val="101" gte="0"/>
      </iconSet>
    </cfRule>
  </conditionalFormatting>
  <conditionalFormatting sqref="M18">
    <cfRule type="iconSet" priority="2876">
      <iconSet>
        <cfvo type="percent" val="0"/>
        <cfvo type="num" val="80"/>
        <cfvo type="num" val="90"/>
      </iconSet>
    </cfRule>
  </conditionalFormatting>
  <conditionalFormatting sqref="M19">
    <cfRule type="iconSet" priority="2127">
      <iconSet>
        <cfvo type="percent" val="0"/>
        <cfvo type="num" val="60"/>
        <cfvo type="num" val="80"/>
      </iconSet>
    </cfRule>
  </conditionalFormatting>
  <conditionalFormatting sqref="M20 P20 S20 V20">
    <cfRule type="iconSet" priority="2370">
      <iconSet>
        <cfvo type="percent" val="0"/>
        <cfvo type="num" val="80"/>
        <cfvo type="num" val="90"/>
      </iconSet>
    </cfRule>
  </conditionalFormatting>
  <conditionalFormatting sqref="M21">
    <cfRule type="iconSet" priority="3129">
      <iconSet>
        <cfvo type="percent" val="0"/>
        <cfvo type="num" val="70"/>
        <cfvo type="num" val="90"/>
      </iconSet>
    </cfRule>
  </conditionalFormatting>
  <conditionalFormatting sqref="M23">
    <cfRule type="iconSet" priority="154">
      <iconSet>
        <cfvo type="percent" val="0"/>
        <cfvo type="num" val="70"/>
        <cfvo type="num" val="90"/>
      </iconSet>
    </cfRule>
  </conditionalFormatting>
  <conditionalFormatting sqref="M26">
    <cfRule type="iconSet" priority="269">
      <iconSet>
        <cfvo type="percent" val="0"/>
        <cfvo type="num" val="70"/>
        <cfvo type="num" val="90"/>
      </iconSet>
    </cfRule>
  </conditionalFormatting>
  <conditionalFormatting sqref="M28 S28 V28 AD28 AF28 Z28">
    <cfRule type="iconSet" priority="578">
      <iconSet>
        <cfvo type="percent" val="0"/>
        <cfvo type="num" val="80"/>
        <cfvo type="num" val="90"/>
      </iconSet>
    </cfRule>
  </conditionalFormatting>
  <conditionalFormatting sqref="M29">
    <cfRule type="iconSet" priority="565">
      <iconSet>
        <cfvo type="percent" val="0"/>
        <cfvo type="num" val="80"/>
        <cfvo type="num" val="90"/>
      </iconSet>
    </cfRule>
  </conditionalFormatting>
  <conditionalFormatting sqref="M31">
    <cfRule type="iconSet" priority="3021">
      <iconSet reverse="1">
        <cfvo type="percent" val="0"/>
        <cfvo type="num" val="100" gte="0"/>
        <cfvo type="num" val="101" gte="0"/>
      </iconSet>
    </cfRule>
  </conditionalFormatting>
  <conditionalFormatting sqref="M32">
    <cfRule type="iconSet" priority="3636">
      <iconSet reverse="1">
        <cfvo type="percent" val="0"/>
        <cfvo type="num" val="100" gte="0"/>
        <cfvo type="num" val="101" gte="0"/>
      </iconSet>
    </cfRule>
  </conditionalFormatting>
  <conditionalFormatting sqref="M34">
    <cfRule type="iconSet" priority="2007">
      <iconSet>
        <cfvo type="percent" val="0"/>
        <cfvo type="num" val="70" gte="0"/>
        <cfvo type="num" val="90"/>
      </iconSet>
    </cfRule>
  </conditionalFormatting>
  <conditionalFormatting sqref="M35">
    <cfRule type="iconSet" priority="1629">
      <iconSet>
        <cfvo type="percent" val="0"/>
        <cfvo type="num" val="80"/>
        <cfvo type="num" val="90"/>
      </iconSet>
    </cfRule>
  </conditionalFormatting>
  <conditionalFormatting sqref="M40">
    <cfRule type="iconSet" priority="260">
      <iconSet>
        <cfvo type="percent" val="0"/>
        <cfvo type="num" val="0" gte="0"/>
        <cfvo type="num" val="5"/>
      </iconSet>
    </cfRule>
  </conditionalFormatting>
  <conditionalFormatting sqref="M42 S42 V42 AD42">
    <cfRule type="iconSet" priority="446">
      <iconSet>
        <cfvo type="percent" val="0"/>
        <cfvo type="num" val="60"/>
        <cfvo type="num" val="80"/>
      </iconSet>
    </cfRule>
  </conditionalFormatting>
  <conditionalFormatting sqref="M45">
    <cfRule type="iconSet" priority="2023">
      <iconSet>
        <cfvo type="percent" val="0"/>
        <cfvo type="num" val="80"/>
        <cfvo type="num" val="90"/>
      </iconSet>
    </cfRule>
  </conditionalFormatting>
  <conditionalFormatting sqref="M46">
    <cfRule type="iconSet" priority="2910">
      <iconSet>
        <cfvo type="percent" val="0"/>
        <cfvo type="num" val="70"/>
        <cfvo type="num" val="90"/>
      </iconSet>
    </cfRule>
  </conditionalFormatting>
  <conditionalFormatting sqref="M47">
    <cfRule type="iconSet" priority="2016">
      <iconSet>
        <cfvo type="percent" val="0"/>
        <cfvo type="num" val="80"/>
        <cfvo type="num" val="90"/>
      </iconSet>
    </cfRule>
    <cfRule type="iconSet" priority="2017">
      <iconSet>
        <cfvo type="percent" val="0"/>
        <cfvo type="num" val="50"/>
        <cfvo type="num" val="75"/>
      </iconSet>
    </cfRule>
    <cfRule type="iconSet" priority="2018">
      <iconSet>
        <cfvo type="percent" val="0"/>
        <cfvo type="percent" val="80"/>
        <cfvo type="percent" val="90"/>
      </iconSet>
    </cfRule>
    <cfRule type="iconSet" priority="2019">
      <iconSet>
        <cfvo type="percent" val="0"/>
        <cfvo type="num" val="80"/>
        <cfvo type="num" val="90"/>
      </iconSet>
    </cfRule>
  </conditionalFormatting>
  <conditionalFormatting sqref="M48">
    <cfRule type="iconSet" priority="704">
      <iconSet>
        <cfvo type="percent" val="0"/>
        <cfvo type="num" val="0"/>
        <cfvo type="num" val="10"/>
      </iconSet>
    </cfRule>
    <cfRule type="iconSet" priority="705">
      <iconSet>
        <cfvo type="percent" val="0"/>
        <cfvo type="num" val="60"/>
        <cfvo type="num" val="80"/>
      </iconSet>
    </cfRule>
  </conditionalFormatting>
  <conditionalFormatting sqref="M49">
    <cfRule type="iconSet" priority="731">
      <iconSet>
        <cfvo type="percent" val="0"/>
        <cfvo type="num" val="60"/>
        <cfvo type="num" val="80"/>
      </iconSet>
    </cfRule>
  </conditionalFormatting>
  <conditionalFormatting sqref="M50">
    <cfRule type="iconSet" priority="2379">
      <iconSet>
        <cfvo type="percent" val="0"/>
        <cfvo type="num" val="80"/>
        <cfvo type="num" val="90"/>
      </iconSet>
    </cfRule>
  </conditionalFormatting>
  <conditionalFormatting sqref="M51">
    <cfRule type="iconSet" priority="748">
      <iconSet reverse="1">
        <cfvo type="percent" val="0"/>
        <cfvo type="num" val="10"/>
        <cfvo type="num" val="40"/>
      </iconSet>
    </cfRule>
  </conditionalFormatting>
  <conditionalFormatting sqref="M52">
    <cfRule type="iconSet" priority="944">
      <iconSet reverse="1">
        <cfvo type="percent" val="0"/>
        <cfvo type="num" val="10"/>
        <cfvo type="num" val="40"/>
      </iconSet>
    </cfRule>
  </conditionalFormatting>
  <conditionalFormatting sqref="M53">
    <cfRule type="iconSet" priority="840">
      <iconSet>
        <cfvo type="percent" val="0"/>
        <cfvo type="num" val="50"/>
        <cfvo type="num" val="80"/>
      </iconSet>
    </cfRule>
  </conditionalFormatting>
  <conditionalFormatting sqref="M55">
    <cfRule type="iconSet" priority="3484">
      <iconSet>
        <cfvo type="percent" val="0"/>
        <cfvo type="num" val="80"/>
        <cfvo type="num" val="90"/>
      </iconSet>
    </cfRule>
  </conditionalFormatting>
  <conditionalFormatting sqref="M56">
    <cfRule type="iconSet" priority="671">
      <iconSet>
        <cfvo type="percent" val="0"/>
        <cfvo type="num" val="60"/>
        <cfvo type="num" val="80"/>
      </iconSet>
    </cfRule>
  </conditionalFormatting>
  <conditionalFormatting sqref="M57">
    <cfRule type="iconSet" priority="622">
      <iconSet>
        <cfvo type="percent" val="0"/>
        <cfvo type="num" val="60"/>
        <cfvo type="num" val="80"/>
      </iconSet>
    </cfRule>
  </conditionalFormatting>
  <conditionalFormatting sqref="M59">
    <cfRule type="iconSet" priority="648">
      <iconSet>
        <cfvo type="percent" val="0"/>
        <cfvo type="num" val="60"/>
        <cfvo type="num" val="80"/>
      </iconSet>
    </cfRule>
  </conditionalFormatting>
  <conditionalFormatting sqref="M60">
    <cfRule type="iconSet" priority="3055">
      <iconSet>
        <cfvo type="percent" val="0"/>
        <cfvo type="num" val="94.99" gte="0"/>
        <cfvo type="num" val="95"/>
      </iconSet>
    </cfRule>
  </conditionalFormatting>
  <conditionalFormatting sqref="M61">
    <cfRule type="iconSet" priority="3637">
      <iconSet>
        <cfvo type="percent" val="0"/>
        <cfvo type="num" val="94.99" gte="0"/>
        <cfvo type="num" val="95"/>
      </iconSet>
    </cfRule>
  </conditionalFormatting>
  <conditionalFormatting sqref="M62">
    <cfRule type="iconSet" priority="233">
      <iconSet>
        <cfvo type="percent" val="0"/>
        <cfvo type="num" val="60"/>
        <cfvo type="num" val="95"/>
      </iconSet>
    </cfRule>
  </conditionalFormatting>
  <conditionalFormatting sqref="M13:N13">
    <cfRule type="iconSet" priority="2325">
      <iconSet>
        <cfvo type="percent" val="0"/>
        <cfvo type="num" val="80"/>
        <cfvo type="num" val="90"/>
      </iconSet>
    </cfRule>
  </conditionalFormatting>
  <conditionalFormatting sqref="M14:N14">
    <cfRule type="iconSet" priority="1135">
      <iconSet>
        <cfvo type="percent" val="0"/>
        <cfvo type="num" val="80"/>
        <cfvo type="num" val="90"/>
      </iconSet>
    </cfRule>
  </conditionalFormatting>
  <conditionalFormatting sqref="M41:O41 S41:X41 Z41">
    <cfRule type="iconSet" priority="466">
      <iconSet>
        <cfvo type="percent" val="0"/>
        <cfvo type="num" val="60"/>
        <cfvo type="num" val="80"/>
      </iconSet>
    </cfRule>
  </conditionalFormatting>
  <conditionalFormatting sqref="M53:O53">
    <cfRule type="iconSet" priority="889">
      <iconSet>
        <cfvo type="percent" val="0"/>
        <cfvo type="num" val="-80"/>
        <cfvo type="num" val="-70"/>
      </iconSet>
    </cfRule>
    <cfRule type="iconSet" priority="890">
      <iconSet>
        <cfvo type="percent" val="0"/>
        <cfvo type="num" val="-80"/>
        <cfvo type="num" val="-50"/>
      </iconSet>
    </cfRule>
    <cfRule type="iconSet" priority="891">
      <iconSet>
        <cfvo type="percent" val="0"/>
        <cfvo type="num" val="-140"/>
        <cfvo type="num" val="-100"/>
      </iconSet>
    </cfRule>
    <cfRule type="iconSet" priority="892">
      <iconSet reverse="1">
        <cfvo type="percent" val="0"/>
        <cfvo type="num" val="0"/>
        <cfvo type="num" val="0"/>
      </iconSet>
    </cfRule>
    <cfRule type="iconSet" priority="893">
      <iconSet>
        <cfvo type="percent" val="0"/>
        <cfvo type="num" val="-280"/>
        <cfvo type="num" val="-270"/>
      </iconSet>
    </cfRule>
    <cfRule type="iconSet" priority="894">
      <iconSet>
        <cfvo type="percent" val="0"/>
        <cfvo type="num" val="-300"/>
        <cfvo type="num" val="0"/>
      </iconSet>
    </cfRule>
    <cfRule type="iconSet" priority="895">
      <iconSet>
        <cfvo type="percent" val="0"/>
        <cfvo type="num" val="-500"/>
        <cfvo type="num" val="-400"/>
      </iconSet>
    </cfRule>
    <cfRule type="iconSet" priority="896">
      <iconSet>
        <cfvo type="percent" val="0"/>
        <cfvo type="num" val="-100"/>
        <cfvo type="num" val="-10"/>
      </iconSet>
    </cfRule>
    <cfRule type="iconSet" priority="897">
      <iconSet>
        <cfvo type="percent" val="0"/>
        <cfvo type="num" val="-500"/>
        <cfvo type="num" val="-100"/>
      </iconSet>
    </cfRule>
    <cfRule type="iconSet" priority="898">
      <iconSet>
        <cfvo type="percent" val="0"/>
        <cfvo type="num" val="-3"/>
        <cfvo type="num" val="-1"/>
      </iconSet>
    </cfRule>
    <cfRule type="iconSet" priority="899">
      <iconSet>
        <cfvo type="percent" val="0"/>
        <cfvo type="num" val="60"/>
        <cfvo type="num" val="85" gte="0"/>
      </iconSet>
    </cfRule>
  </conditionalFormatting>
  <conditionalFormatting sqref="M59:O59">
    <cfRule type="iconSet" priority="629">
      <iconSet>
        <cfvo type="percent" val="0"/>
        <cfvo type="num" val="6"/>
        <cfvo type="num" val="90"/>
      </iconSet>
    </cfRule>
  </conditionalFormatting>
  <conditionalFormatting sqref="M37:P37 Z37 AF37">
    <cfRule type="iconSet" priority="542">
      <iconSet>
        <cfvo type="percent" val="0"/>
        <cfvo type="num" val="70" gte="0"/>
        <cfvo type="num" val="90"/>
      </iconSet>
    </cfRule>
  </conditionalFormatting>
  <conditionalFormatting sqref="M38:P38">
    <cfRule type="iconSet" priority="523">
      <iconSet>
        <cfvo type="percent" val="0"/>
        <cfvo type="num" val="70" gte="0"/>
        <cfvo type="num" val="90"/>
      </iconSet>
    </cfRule>
  </conditionalFormatting>
  <conditionalFormatting sqref="M39:P39">
    <cfRule type="iconSet" priority="493">
      <iconSet>
        <cfvo type="percent" val="0"/>
        <cfvo type="num" val="70" gte="0"/>
        <cfvo type="num" val="90"/>
      </iconSet>
    </cfRule>
  </conditionalFormatting>
  <conditionalFormatting sqref="M43:P43 U43:X43">
    <cfRule type="iconSet" priority="429">
      <iconSet>
        <cfvo type="percent" val="0"/>
        <cfvo type="num" val="60"/>
        <cfvo type="num" val="85" gte="0"/>
      </iconSet>
    </cfRule>
  </conditionalFormatting>
  <conditionalFormatting sqref="M44:P44 U44:AA44 AC44:AE44">
    <cfRule type="iconSet" priority="412">
      <iconSet reverse="1">
        <cfvo type="percent" val="0"/>
        <cfvo type="num" val="1"/>
        <cfvo type="num" val="5" gte="0"/>
      </iconSet>
    </cfRule>
  </conditionalFormatting>
  <conditionalFormatting sqref="M46:R46">
    <cfRule type="iconSet" priority="1993">
      <iconSet>
        <cfvo type="percent" val="0"/>
        <cfvo type="num" val="70"/>
        <cfvo type="num" val="80"/>
      </iconSet>
    </cfRule>
    <cfRule type="iconSet" priority="1994">
      <iconSet>
        <cfvo type="percent" val="0"/>
        <cfvo type="num" val="70"/>
        <cfvo type="num" val="80"/>
      </iconSet>
    </cfRule>
  </conditionalFormatting>
  <conditionalFormatting sqref="M50:R50">
    <cfRule type="iconSet" priority="741">
      <iconSet>
        <cfvo type="percent" val="0"/>
        <cfvo type="num" val="50"/>
        <cfvo type="num" val="70"/>
      </iconSet>
    </cfRule>
  </conditionalFormatting>
  <conditionalFormatting sqref="M54:X54">
    <cfRule type="iconSet" priority="978">
      <iconSet>
        <cfvo type="percent" val="0"/>
        <cfvo type="num" val="60"/>
        <cfvo type="num" val="85" gte="0"/>
      </iconSet>
    </cfRule>
  </conditionalFormatting>
  <conditionalFormatting sqref="M11:X11">
    <cfRule type="iconSet" priority="323">
      <iconSet reverse="1">
        <cfvo type="percent" val="0"/>
        <cfvo type="num" val="0" gte="0"/>
        <cfvo type="num" val="10"/>
      </iconSet>
    </cfRule>
  </conditionalFormatting>
  <conditionalFormatting sqref="M12:X12">
    <cfRule type="iconSet" priority="307">
      <iconSet>
        <cfvo type="percent" val="0"/>
        <cfvo type="num" val="15"/>
        <cfvo type="num" val="20" gte="0"/>
      </iconSet>
    </cfRule>
  </conditionalFormatting>
  <conditionalFormatting sqref="M62:X62">
    <cfRule type="iconSet" priority="231">
      <iconSet>
        <cfvo type="percent" val="0"/>
        <cfvo type="num" val="80"/>
        <cfvo type="num" val="90"/>
      </iconSet>
    </cfRule>
  </conditionalFormatting>
  <conditionalFormatting sqref="M6:AF6">
    <cfRule type="iconSet" priority="589">
      <iconSet reverse="1">
        <cfvo type="percent" val="0"/>
        <cfvo type="num" val="5" gte="0"/>
        <cfvo type="num" val="15" gte="0"/>
      </iconSet>
    </cfRule>
  </conditionalFormatting>
  <conditionalFormatting sqref="N16">
    <cfRule type="iconSet" priority="3482">
      <iconSet>
        <cfvo type="percent" val="0"/>
        <cfvo type="num" val="80"/>
        <cfvo type="num" val="90"/>
      </iconSet>
    </cfRule>
  </conditionalFormatting>
  <conditionalFormatting sqref="N51">
    <cfRule type="iconSet" priority="790">
      <iconSet>
        <cfvo type="percent" val="0"/>
        <cfvo type="num" val="-40"/>
        <cfvo type="num" val="-20"/>
      </iconSet>
    </cfRule>
    <cfRule type="iconSet" priority="791">
      <iconSet>
        <cfvo type="percent" val="0"/>
        <cfvo type="num" val="60"/>
        <cfvo type="num" val="85" gte="0"/>
      </iconSet>
    </cfRule>
  </conditionalFormatting>
  <conditionalFormatting sqref="N52">
    <cfRule type="iconSet" priority="945">
      <iconSet>
        <cfvo type="percent" val="0"/>
        <cfvo type="num" val="-80"/>
        <cfvo type="num" val="-70"/>
      </iconSet>
    </cfRule>
    <cfRule type="iconSet" priority="946">
      <iconSet>
        <cfvo type="percent" val="0"/>
        <cfvo type="num" val="-80"/>
        <cfvo type="num" val="-50"/>
      </iconSet>
    </cfRule>
    <cfRule type="iconSet" priority="947">
      <iconSet>
        <cfvo type="percent" val="0"/>
        <cfvo type="num" val="-140"/>
        <cfvo type="num" val="-100"/>
      </iconSet>
    </cfRule>
    <cfRule type="iconSet" priority="948">
      <iconSet>
        <cfvo type="percent" val="0"/>
        <cfvo type="num" val="60"/>
        <cfvo type="num" val="85" gte="0"/>
      </iconSet>
    </cfRule>
  </conditionalFormatting>
  <conditionalFormatting sqref="O13:O14">
    <cfRule type="iconSet" priority="2324">
      <iconSet reverse="1">
        <cfvo type="percent" val="0"/>
        <cfvo type="num" val="100" gte="0"/>
        <cfvo type="num" val="101" gte="0"/>
      </iconSet>
    </cfRule>
  </conditionalFormatting>
  <conditionalFormatting sqref="O15">
    <cfRule type="iconSet" priority="2229">
      <iconSet>
        <cfvo type="percent" val="0"/>
        <cfvo type="num" val="0"/>
        <cfvo type="num" val="80"/>
      </iconSet>
    </cfRule>
    <cfRule type="iconSet" priority="2230">
      <iconSet>
        <cfvo type="percent" val="0"/>
        <cfvo type="num" val="80"/>
        <cfvo type="num" val="90"/>
      </iconSet>
    </cfRule>
    <cfRule type="iconSet" priority="2231">
      <iconSet>
        <cfvo type="percent" val="0"/>
        <cfvo type="percent" val="80"/>
        <cfvo type="percent" val="90"/>
      </iconSet>
    </cfRule>
    <cfRule type="iconSet" priority="2232">
      <iconSet>
        <cfvo type="percent" val="0"/>
        <cfvo type="num" val="80"/>
        <cfvo type="num" val="90"/>
      </iconSet>
    </cfRule>
  </conditionalFormatting>
  <conditionalFormatting sqref="O16">
    <cfRule type="iconSet" priority="3481">
      <iconSet>
        <cfvo type="percent" val="0"/>
        <cfvo type="num" val="80"/>
        <cfvo type="num" val="90"/>
      </iconSet>
    </cfRule>
  </conditionalFormatting>
  <conditionalFormatting sqref="O51">
    <cfRule type="iconSet" priority="786">
      <iconSet>
        <cfvo type="percent" val="0"/>
        <cfvo type="num" val="-80"/>
        <cfvo type="num" val="-70"/>
      </iconSet>
    </cfRule>
    <cfRule type="iconSet" priority="787">
      <iconSet>
        <cfvo type="percent" val="0"/>
        <cfvo type="num" val="-80"/>
        <cfvo type="num" val="-50"/>
      </iconSet>
    </cfRule>
    <cfRule type="iconSet" priority="788">
      <iconSet>
        <cfvo type="percent" val="0"/>
        <cfvo type="num" val="-140"/>
        <cfvo type="num" val="-100"/>
      </iconSet>
    </cfRule>
    <cfRule type="iconSet" priority="789">
      <iconSet>
        <cfvo type="percent" val="0"/>
        <cfvo type="num" val="60"/>
        <cfvo type="num" val="85" gte="0"/>
      </iconSet>
    </cfRule>
  </conditionalFormatting>
  <conditionalFormatting sqref="O52">
    <cfRule type="iconSet" priority="956">
      <iconSet>
        <cfvo type="percent" val="0"/>
        <cfvo type="num" val="-80"/>
        <cfvo type="num" val="-70"/>
      </iconSet>
    </cfRule>
    <cfRule type="iconSet" priority="957">
      <iconSet>
        <cfvo type="percent" val="0"/>
        <cfvo type="num" val="-80"/>
        <cfvo type="num" val="-50"/>
      </iconSet>
    </cfRule>
    <cfRule type="iconSet" priority="958">
      <iconSet>
        <cfvo type="percent" val="0"/>
        <cfvo type="num" val="-140"/>
        <cfvo type="num" val="-100"/>
      </iconSet>
    </cfRule>
    <cfRule type="iconSet" priority="959">
      <iconSet>
        <cfvo type="percent" val="0"/>
        <cfvo type="num" val="60"/>
        <cfvo type="num" val="85" gte="0"/>
      </iconSet>
    </cfRule>
  </conditionalFormatting>
  <conditionalFormatting sqref="P7">
    <cfRule type="iconSet" priority="587">
      <iconSet>
        <cfvo type="percent" val="0"/>
        <cfvo type="num" val="80"/>
        <cfvo type="num" val="89.5"/>
      </iconSet>
    </cfRule>
  </conditionalFormatting>
  <conditionalFormatting sqref="P13:P14">
    <cfRule type="iconSet" priority="2326">
      <iconSet>
        <cfvo type="percent" val="0"/>
        <cfvo type="num" val="80"/>
        <cfvo type="num" val="90"/>
      </iconSet>
    </cfRule>
  </conditionalFormatting>
  <conditionalFormatting sqref="P16">
    <cfRule type="iconSet" priority="3480">
      <iconSet>
        <cfvo type="percent" val="0"/>
        <cfvo type="num" val="80"/>
        <cfvo type="num" val="90"/>
      </iconSet>
    </cfRule>
  </conditionalFormatting>
  <conditionalFormatting sqref="P17">
    <cfRule type="iconSet" priority="2877">
      <iconSet reverse="1">
        <cfvo type="percent" val="0"/>
        <cfvo type="num" val="100" gte="0"/>
        <cfvo type="num" val="101" gte="0"/>
      </iconSet>
    </cfRule>
  </conditionalFormatting>
  <conditionalFormatting sqref="P21">
    <cfRule type="iconSet" priority="2120">
      <iconSet>
        <cfvo type="percent" val="0"/>
        <cfvo type="num" val="70"/>
        <cfvo type="num" val="90"/>
      </iconSet>
    </cfRule>
  </conditionalFormatting>
  <conditionalFormatting sqref="P28">
    <cfRule type="iconSet" priority="577">
      <iconSet>
        <cfvo type="percent" val="0"/>
        <cfvo type="num" val="80"/>
        <cfvo type="num" val="90"/>
      </iconSet>
    </cfRule>
  </conditionalFormatting>
  <conditionalFormatting sqref="P29">
    <cfRule type="iconSet" priority="564">
      <iconSet>
        <cfvo type="percent" val="0"/>
        <cfvo type="num" val="80"/>
        <cfvo type="num" val="90"/>
      </iconSet>
    </cfRule>
  </conditionalFormatting>
  <conditionalFormatting sqref="P31">
    <cfRule type="iconSet" priority="2118">
      <iconSet reverse="1">
        <cfvo type="percent" val="0"/>
        <cfvo type="num" val="100" gte="0"/>
        <cfvo type="num" val="101" gte="0"/>
      </iconSet>
    </cfRule>
  </conditionalFormatting>
  <conditionalFormatting sqref="P32">
    <cfRule type="iconSet" priority="2103">
      <iconSet reverse="1">
        <cfvo type="percent" val="0"/>
        <cfvo type="num" val="100" gte="0"/>
        <cfvo type="num" val="101" gte="0"/>
      </iconSet>
    </cfRule>
  </conditionalFormatting>
  <conditionalFormatting sqref="P42">
    <cfRule type="iconSet" priority="445">
      <iconSet>
        <cfvo type="percent" val="0"/>
        <cfvo type="num" val="60"/>
        <cfvo type="num" val="80"/>
      </iconSet>
    </cfRule>
  </conditionalFormatting>
  <conditionalFormatting sqref="P48">
    <cfRule type="iconSet" priority="698">
      <iconSet>
        <cfvo type="percent" val="0"/>
        <cfvo type="num" val="0"/>
        <cfvo type="num" val="10"/>
      </iconSet>
    </cfRule>
    <cfRule type="iconSet" priority="699">
      <iconSet>
        <cfvo type="percent" val="0"/>
        <cfvo type="num" val="60"/>
        <cfvo type="num" val="80"/>
      </iconSet>
    </cfRule>
  </conditionalFormatting>
  <conditionalFormatting sqref="P49">
    <cfRule type="iconSet" priority="721">
      <iconSet>
        <cfvo type="percent" val="0"/>
        <cfvo type="num" val="50"/>
        <cfvo type="num" val="80"/>
      </iconSet>
    </cfRule>
    <cfRule type="iconSet" priority="722">
      <iconSet>
        <cfvo type="percent" val="0"/>
        <cfvo type="percent" val="50"/>
        <cfvo type="percent" val="80"/>
      </iconSet>
    </cfRule>
    <cfRule type="iconSet" priority="723">
      <iconSet>
        <cfvo type="percent" val="0"/>
        <cfvo type="num" val="0"/>
        <cfvo type="num" val="10"/>
      </iconSet>
    </cfRule>
    <cfRule type="iconSet" priority="724">
      <iconSet>
        <cfvo type="percent" val="0"/>
        <cfvo type="num" val="60"/>
        <cfvo type="num" val="80"/>
      </iconSet>
    </cfRule>
  </conditionalFormatting>
  <conditionalFormatting sqref="P51">
    <cfRule type="iconSet" priority="746">
      <iconSet>
        <cfvo type="percent" val="0"/>
        <cfvo type="num" val="-40"/>
        <cfvo type="num" val="-20"/>
      </iconSet>
    </cfRule>
    <cfRule type="iconSet" priority="747">
      <iconSet>
        <cfvo type="percent" val="0"/>
        <cfvo type="num" val="60"/>
        <cfvo type="num" val="85" gte="0"/>
      </iconSet>
    </cfRule>
  </conditionalFormatting>
  <conditionalFormatting sqref="P52">
    <cfRule type="iconSet" priority="955">
      <iconSet reverse="1">
        <cfvo type="percent" val="0"/>
        <cfvo type="num" val="10"/>
        <cfvo type="num" val="40"/>
      </iconSet>
    </cfRule>
  </conditionalFormatting>
  <conditionalFormatting sqref="P57">
    <cfRule type="iconSet" priority="620">
      <iconSet>
        <cfvo type="percent" val="0"/>
        <cfvo type="num" val="85"/>
        <cfvo type="num" val="90"/>
      </iconSet>
    </cfRule>
    <cfRule type="iconSet" priority="620">
      <iconSet>
        <cfvo type="percent" val="0"/>
        <cfvo type="num" val="60"/>
        <cfvo type="num" val="80"/>
      </iconSet>
    </cfRule>
  </conditionalFormatting>
  <conditionalFormatting sqref="P59">
    <cfRule type="iconSet" priority="647">
      <iconSet>
        <cfvo type="percent" val="0"/>
        <cfvo type="num" val="60"/>
        <cfvo type="num" val="80"/>
      </iconSet>
    </cfRule>
  </conditionalFormatting>
  <conditionalFormatting sqref="P41:R41">
    <cfRule type="iconSet" priority="464">
      <iconSet>
        <cfvo type="percent" val="0"/>
        <cfvo type="num" val="60"/>
        <cfvo type="num" val="80"/>
      </iconSet>
    </cfRule>
  </conditionalFormatting>
  <conditionalFormatting sqref="P57:R57">
    <cfRule type="iconSet" priority="599">
      <iconSet>
        <cfvo type="percent" val="0"/>
        <cfvo type="num" val="70"/>
        <cfvo type="num" val="90"/>
      </iconSet>
    </cfRule>
  </conditionalFormatting>
  <conditionalFormatting sqref="P53:S53">
    <cfRule type="iconSet" priority="839">
      <iconSet>
        <cfvo type="percent" val="0"/>
        <cfvo type="num" val="50"/>
        <cfvo type="num" val="80"/>
      </iconSet>
    </cfRule>
    <cfRule type="iconSet" priority="878">
      <iconSet>
        <cfvo type="percent" val="0"/>
        <cfvo type="num" val="-80"/>
        <cfvo type="num" val="-70"/>
      </iconSet>
    </cfRule>
    <cfRule type="iconSet" priority="879">
      <iconSet>
        <cfvo type="percent" val="0"/>
        <cfvo type="num" val="-80"/>
        <cfvo type="num" val="-50"/>
      </iconSet>
    </cfRule>
    <cfRule type="iconSet" priority="880">
      <iconSet>
        <cfvo type="percent" val="0"/>
        <cfvo type="num" val="-140"/>
        <cfvo type="num" val="-100"/>
      </iconSet>
    </cfRule>
    <cfRule type="iconSet" priority="881">
      <iconSet reverse="1">
        <cfvo type="percent" val="0"/>
        <cfvo type="num" val="0"/>
        <cfvo type="num" val="0"/>
      </iconSet>
    </cfRule>
    <cfRule type="iconSet" priority="882">
      <iconSet>
        <cfvo type="percent" val="0"/>
        <cfvo type="num" val="-280"/>
        <cfvo type="num" val="-270"/>
      </iconSet>
    </cfRule>
    <cfRule type="iconSet" priority="883">
      <iconSet>
        <cfvo type="percent" val="0"/>
        <cfvo type="num" val="-300"/>
        <cfvo type="num" val="0"/>
      </iconSet>
    </cfRule>
    <cfRule type="iconSet" priority="884">
      <iconSet>
        <cfvo type="percent" val="0"/>
        <cfvo type="num" val="-500"/>
        <cfvo type="num" val="-400"/>
      </iconSet>
    </cfRule>
    <cfRule type="iconSet" priority="885">
      <iconSet>
        <cfvo type="percent" val="0"/>
        <cfvo type="num" val="-100"/>
        <cfvo type="num" val="-10"/>
      </iconSet>
    </cfRule>
    <cfRule type="iconSet" priority="886">
      <iconSet>
        <cfvo type="percent" val="0"/>
        <cfvo type="num" val="-500"/>
        <cfvo type="num" val="-100"/>
      </iconSet>
    </cfRule>
    <cfRule type="iconSet" priority="887">
      <iconSet>
        <cfvo type="percent" val="0"/>
        <cfvo type="num" val="-3"/>
        <cfvo type="num" val="-1"/>
      </iconSet>
    </cfRule>
    <cfRule type="iconSet" priority="888">
      <iconSet>
        <cfvo type="percent" val="0"/>
        <cfvo type="num" val="60"/>
        <cfvo type="num" val="85" gte="0"/>
      </iconSet>
    </cfRule>
  </conditionalFormatting>
  <conditionalFormatting sqref="Q13:Q14">
    <cfRule type="iconSet" priority="1069">
      <iconSet reverse="1">
        <cfvo type="percent" val="0"/>
        <cfvo type="num" val="100" gte="0"/>
        <cfvo type="num" val="101" gte="0"/>
      </iconSet>
    </cfRule>
  </conditionalFormatting>
  <conditionalFormatting sqref="Q15 S15 W15">
    <cfRule type="iconSet" priority="2234">
      <iconSet>
        <cfvo type="percent" val="0"/>
        <cfvo type="num" val="0"/>
        <cfvo type="num" val="80"/>
      </iconSet>
    </cfRule>
    <cfRule type="iconSet" priority="2235">
      <iconSet>
        <cfvo type="percent" val="0"/>
        <cfvo type="num" val="80"/>
        <cfvo type="num" val="90"/>
      </iconSet>
    </cfRule>
    <cfRule type="iconSet" priority="2236">
      <iconSet>
        <cfvo type="percent" val="0"/>
        <cfvo type="percent" val="80"/>
        <cfvo type="percent" val="90"/>
      </iconSet>
    </cfRule>
    <cfRule type="iconSet" priority="2237">
      <iconSet>
        <cfvo type="percent" val="0"/>
        <cfvo type="num" val="80"/>
        <cfvo type="num" val="90"/>
      </iconSet>
    </cfRule>
  </conditionalFormatting>
  <conditionalFormatting sqref="Q51">
    <cfRule type="iconSet" priority="780">
      <iconSet>
        <cfvo type="percent" val="0"/>
        <cfvo type="num" val="-80"/>
        <cfvo type="num" val="-70"/>
      </iconSet>
    </cfRule>
    <cfRule type="iconSet" priority="781">
      <iconSet>
        <cfvo type="percent" val="0"/>
        <cfvo type="num" val="-80"/>
        <cfvo type="num" val="-50"/>
      </iconSet>
    </cfRule>
    <cfRule type="iconSet" priority="782">
      <iconSet>
        <cfvo type="percent" val="0"/>
        <cfvo type="num" val="-140"/>
        <cfvo type="num" val="-100"/>
      </iconSet>
    </cfRule>
    <cfRule type="iconSet" priority="783">
      <iconSet>
        <cfvo type="percent" val="0"/>
        <cfvo type="num" val="60"/>
        <cfvo type="num" val="85" gte="0"/>
      </iconSet>
    </cfRule>
  </conditionalFormatting>
  <conditionalFormatting sqref="Q52">
    <cfRule type="iconSet" priority="943">
      <iconSet reverse="1">
        <cfvo type="percent" val="0"/>
        <cfvo type="num" val="10"/>
        <cfvo type="num" val="40"/>
      </iconSet>
    </cfRule>
  </conditionalFormatting>
  <conditionalFormatting sqref="Q56">
    <cfRule type="iconSet" priority="655">
      <iconSet>
        <cfvo type="percent" val="0"/>
        <cfvo type="num" val="60"/>
        <cfvo type="num" val="80"/>
      </iconSet>
    </cfRule>
  </conditionalFormatting>
  <conditionalFormatting sqref="Q60">
    <cfRule type="iconSet" priority="1001">
      <iconSet>
        <cfvo type="percent" val="0"/>
        <cfvo type="num" val="94.99" gte="0"/>
        <cfvo type="num" val="95"/>
      </iconSet>
    </cfRule>
  </conditionalFormatting>
  <conditionalFormatting sqref="Q61">
    <cfRule type="iconSet" priority="1010">
      <iconSet>
        <cfvo type="percent" val="0"/>
        <cfvo type="num" val="94.99" gte="0"/>
        <cfvo type="num" val="95"/>
      </iconSet>
    </cfRule>
  </conditionalFormatting>
  <conditionalFormatting sqref="Q37:R37">
    <cfRule type="iconSet" priority="536">
      <iconSet>
        <cfvo type="percent" val="0"/>
        <cfvo type="num" val="70" gte="0"/>
        <cfvo type="num" val="90"/>
      </iconSet>
    </cfRule>
  </conditionalFormatting>
  <conditionalFormatting sqref="Q38:R38">
    <cfRule type="iconSet" priority="522">
      <iconSet>
        <cfvo type="percent" val="0"/>
        <cfvo type="num" val="70" gte="0"/>
        <cfvo type="num" val="90"/>
      </iconSet>
    </cfRule>
  </conditionalFormatting>
  <conditionalFormatting sqref="Q39:R39">
    <cfRule type="iconSet" priority="487">
      <iconSet>
        <cfvo type="percent" val="0"/>
        <cfvo type="num" val="70" gte="0"/>
        <cfvo type="num" val="90"/>
      </iconSet>
    </cfRule>
  </conditionalFormatting>
  <conditionalFormatting sqref="Q16:T16">
    <cfRule type="iconSet" priority="2878">
      <iconSet>
        <cfvo type="percent" val="0"/>
        <cfvo type="num" val="80"/>
        <cfvo type="num" val="90"/>
      </iconSet>
    </cfRule>
  </conditionalFormatting>
  <conditionalFormatting sqref="Q43:T43">
    <cfRule type="iconSet" priority="428">
      <iconSet>
        <cfvo type="percent" val="0"/>
        <cfvo type="num" val="60"/>
        <cfvo type="num" val="85" gte="0"/>
      </iconSet>
    </cfRule>
  </conditionalFormatting>
  <conditionalFormatting sqref="Q44:T44">
    <cfRule type="iconSet" priority="411">
      <iconSet reverse="1">
        <cfvo type="percent" val="0"/>
        <cfvo type="num" val="1"/>
        <cfvo type="num" val="5" gte="0"/>
      </iconSet>
    </cfRule>
  </conditionalFormatting>
  <conditionalFormatting sqref="R13:R14">
    <cfRule type="iconSet" priority="1070">
      <iconSet>
        <cfvo type="percent" val="0"/>
        <cfvo type="num" val="80"/>
        <cfvo type="num" val="90"/>
      </iconSet>
    </cfRule>
  </conditionalFormatting>
  <conditionalFormatting sqref="R51">
    <cfRule type="iconSet" priority="784">
      <iconSet>
        <cfvo type="percent" val="0"/>
        <cfvo type="num" val="-40"/>
        <cfvo type="num" val="-20"/>
      </iconSet>
    </cfRule>
    <cfRule type="iconSet" priority="785">
      <iconSet>
        <cfvo type="percent" val="0"/>
        <cfvo type="num" val="60"/>
        <cfvo type="num" val="85" gte="0"/>
      </iconSet>
    </cfRule>
  </conditionalFormatting>
  <conditionalFormatting sqref="R52:S52">
    <cfRule type="iconSet" priority="916">
      <iconSet reverse="1">
        <cfvo type="percent" val="0"/>
        <cfvo type="num" val="10"/>
        <cfvo type="num" val="40"/>
      </iconSet>
    </cfRule>
  </conditionalFormatting>
  <conditionalFormatting sqref="S7 V7 Z7:Z8 AD7:AD8 AF7:AF8">
    <cfRule type="iconSet" priority="5477">
      <iconSet>
        <cfvo type="percent" val="0"/>
        <cfvo type="num" val="80"/>
        <cfvo type="num" val="89.5"/>
      </iconSet>
    </cfRule>
  </conditionalFormatting>
  <conditionalFormatting sqref="S9">
    <cfRule type="iconSet" priority="3228">
      <iconSet>
        <cfvo type="percent" val="0"/>
        <cfvo type="num" val="80"/>
        <cfvo type="num" val="90"/>
      </iconSet>
    </cfRule>
  </conditionalFormatting>
  <conditionalFormatting sqref="S10">
    <cfRule type="iconSet" priority="225">
      <iconSet>
        <cfvo type="percent" val="0"/>
        <cfvo type="num" val="80"/>
        <cfvo type="num" val="90"/>
      </iconSet>
    </cfRule>
  </conditionalFormatting>
  <conditionalFormatting sqref="S13">
    <cfRule type="iconSet" priority="364">
      <iconSet reverse="1">
        <cfvo type="percent" val="0"/>
        <cfvo type="num" val="100" gte="0"/>
        <cfvo type="num" val="101" gte="0"/>
      </iconSet>
    </cfRule>
  </conditionalFormatting>
  <conditionalFormatting sqref="S14">
    <cfRule type="iconSet" priority="362">
      <iconSet reverse="1">
        <cfvo type="percent" val="0"/>
        <cfvo type="num" val="100" gte="0"/>
        <cfvo type="num" val="101" gte="0"/>
      </iconSet>
    </cfRule>
  </conditionalFormatting>
  <conditionalFormatting sqref="S17">
    <cfRule type="iconSet" priority="3026">
      <iconSet reverse="1">
        <cfvo type="percent" val="0"/>
        <cfvo type="num" val="100" gte="0"/>
        <cfvo type="num" val="101" gte="0"/>
      </iconSet>
    </cfRule>
  </conditionalFormatting>
  <conditionalFormatting sqref="S18">
    <cfRule type="iconSet" priority="1403">
      <iconSet>
        <cfvo type="percent" val="0"/>
        <cfvo type="num" val="80"/>
        <cfvo type="num" val="90"/>
      </iconSet>
    </cfRule>
  </conditionalFormatting>
  <conditionalFormatting sqref="S19">
    <cfRule type="iconSet" priority="1397">
      <iconSet>
        <cfvo type="percent" val="0"/>
        <cfvo type="num" val="60"/>
        <cfvo type="num" val="80"/>
      </iconSet>
    </cfRule>
  </conditionalFormatting>
  <conditionalFormatting sqref="S21">
    <cfRule type="iconSet" priority="2119">
      <iconSet>
        <cfvo type="percent" val="0"/>
        <cfvo type="num" val="70"/>
        <cfvo type="num" val="90"/>
      </iconSet>
    </cfRule>
  </conditionalFormatting>
  <conditionalFormatting sqref="S31">
    <cfRule type="iconSet" priority="139">
      <iconSet reverse="1">
        <cfvo type="percent" val="0"/>
        <cfvo type="num" val="100" gte="0"/>
        <cfvo type="num" val="101" gte="0"/>
      </iconSet>
    </cfRule>
  </conditionalFormatting>
  <conditionalFormatting sqref="S32 V32">
    <cfRule type="iconSet" priority="1345">
      <iconSet reverse="1">
        <cfvo type="percent" val="0"/>
        <cfvo type="num" val="100" gte="0"/>
        <cfvo type="num" val="101" gte="0"/>
      </iconSet>
    </cfRule>
  </conditionalFormatting>
  <conditionalFormatting sqref="S34">
    <cfRule type="iconSet" priority="127">
      <iconSet>
        <cfvo type="percent" val="0"/>
        <cfvo type="num" val="70" gte="0"/>
        <cfvo type="num" val="90"/>
      </iconSet>
    </cfRule>
  </conditionalFormatting>
  <conditionalFormatting sqref="S35">
    <cfRule type="iconSet" priority="118">
      <iconSet>
        <cfvo type="percent" val="0"/>
        <cfvo type="num" val="80"/>
        <cfvo type="num" val="90"/>
      </iconSet>
    </cfRule>
  </conditionalFormatting>
  <conditionalFormatting sqref="S45">
    <cfRule type="iconSet" priority="2661">
      <iconSet>
        <cfvo type="percent" val="0"/>
        <cfvo type="num" val="80"/>
        <cfvo type="num" val="90"/>
      </iconSet>
    </cfRule>
  </conditionalFormatting>
  <conditionalFormatting sqref="S46">
    <cfRule type="iconSet" priority="3184">
      <iconSet>
        <cfvo type="percent" val="0"/>
        <cfvo type="num" val="50"/>
        <cfvo type="num" val="75" gte="0"/>
      </iconSet>
    </cfRule>
  </conditionalFormatting>
  <conditionalFormatting sqref="S47">
    <cfRule type="iconSet" priority="3205">
      <iconSet>
        <cfvo type="percent" val="0"/>
        <cfvo type="num" val="80"/>
        <cfvo type="num" val="90"/>
      </iconSet>
    </cfRule>
  </conditionalFormatting>
  <conditionalFormatting sqref="S48">
    <cfRule type="iconSet" priority="695">
      <iconSet>
        <cfvo type="percent" val="0"/>
        <cfvo type="num" val="0"/>
        <cfvo type="num" val="10"/>
      </iconSet>
    </cfRule>
    <cfRule type="iconSet" priority="696">
      <iconSet>
        <cfvo type="percent" val="0"/>
        <cfvo type="num" val="60"/>
        <cfvo type="num" val="80"/>
      </iconSet>
    </cfRule>
  </conditionalFormatting>
  <conditionalFormatting sqref="S49">
    <cfRule type="iconSet" priority="716">
      <iconSet>
        <cfvo type="percent" val="0"/>
        <cfvo type="num" val="50"/>
        <cfvo type="num" val="80"/>
      </iconSet>
    </cfRule>
    <cfRule type="iconSet" priority="717">
      <iconSet>
        <cfvo type="percent" val="0"/>
        <cfvo type="percent" val="50"/>
        <cfvo type="percent" val="80"/>
      </iconSet>
    </cfRule>
    <cfRule type="iconSet" priority="718">
      <iconSet>
        <cfvo type="percent" val="0"/>
        <cfvo type="num" val="0"/>
        <cfvo type="num" val="10"/>
      </iconSet>
    </cfRule>
    <cfRule type="iconSet" priority="719">
      <iconSet>
        <cfvo type="percent" val="0"/>
        <cfvo type="num" val="60"/>
        <cfvo type="num" val="80"/>
      </iconSet>
    </cfRule>
  </conditionalFormatting>
  <conditionalFormatting sqref="S50">
    <cfRule type="iconSet" priority="1451">
      <iconSet>
        <cfvo type="percent" val="0"/>
        <cfvo type="num" val="80"/>
        <cfvo type="num" val="90"/>
      </iconSet>
    </cfRule>
  </conditionalFormatting>
  <conditionalFormatting sqref="S51">
    <cfRule type="iconSet" priority="776">
      <iconSet>
        <cfvo type="percent" val="0"/>
        <cfvo type="num" val="-80"/>
        <cfvo type="num" val="-70"/>
      </iconSet>
    </cfRule>
    <cfRule type="iconSet" priority="777">
      <iconSet>
        <cfvo type="percent" val="0"/>
        <cfvo type="num" val="-80"/>
        <cfvo type="num" val="-50"/>
      </iconSet>
    </cfRule>
    <cfRule type="iconSet" priority="778">
      <iconSet>
        <cfvo type="percent" val="0"/>
        <cfvo type="num" val="-140"/>
        <cfvo type="num" val="-100"/>
      </iconSet>
    </cfRule>
    <cfRule type="iconSet" priority="779">
      <iconSet>
        <cfvo type="percent" val="0"/>
        <cfvo type="num" val="60"/>
        <cfvo type="num" val="85" gte="0"/>
      </iconSet>
    </cfRule>
  </conditionalFormatting>
  <conditionalFormatting sqref="S53">
    <cfRule type="iconSet" priority="816">
      <iconSet>
        <cfvo type="percent" val="0"/>
        <cfvo type="num" val="80"/>
        <cfvo type="num" val="90"/>
      </iconSet>
    </cfRule>
  </conditionalFormatting>
  <conditionalFormatting sqref="S57">
    <cfRule type="iconSet" priority="619">
      <iconSet>
        <cfvo type="percent" val="0"/>
        <cfvo type="num" val="85"/>
        <cfvo type="num" val="95"/>
      </iconSet>
    </cfRule>
  </conditionalFormatting>
  <conditionalFormatting sqref="S59">
    <cfRule type="iconSet" priority="643">
      <iconSet>
        <cfvo type="percent" val="0"/>
        <cfvo type="num" val="60"/>
        <cfvo type="num" val="80"/>
      </iconSet>
    </cfRule>
  </conditionalFormatting>
  <conditionalFormatting sqref="S37:T37">
    <cfRule type="iconSet" priority="535">
      <iconSet>
        <cfvo type="percent" val="0"/>
        <cfvo type="num" val="70" gte="0"/>
        <cfvo type="num" val="90"/>
      </iconSet>
    </cfRule>
  </conditionalFormatting>
  <conditionalFormatting sqref="S38:T38">
    <cfRule type="iconSet" priority="521">
      <iconSet>
        <cfvo type="percent" val="0"/>
        <cfvo type="num" val="70" gte="0"/>
        <cfvo type="num" val="90"/>
      </iconSet>
    </cfRule>
  </conditionalFormatting>
  <conditionalFormatting sqref="S39:X39">
    <cfRule type="iconSet" priority="486">
      <iconSet>
        <cfvo type="percent" val="0"/>
        <cfvo type="num" val="70" gte="0"/>
        <cfvo type="num" val="90"/>
      </iconSet>
    </cfRule>
  </conditionalFormatting>
  <conditionalFormatting sqref="S46:X46">
    <cfRule type="iconSet" priority="1157">
      <iconSet>
        <cfvo type="percent" val="0"/>
        <cfvo type="num" val="70"/>
        <cfvo type="num" val="90"/>
      </iconSet>
    </cfRule>
  </conditionalFormatting>
  <conditionalFormatting sqref="T51">
    <cfRule type="iconSet" priority="743">
      <iconSet reverse="1">
        <cfvo type="percent" val="0"/>
        <cfvo type="num" val="10"/>
        <cfvo type="num" val="40"/>
      </iconSet>
    </cfRule>
  </conditionalFormatting>
  <conditionalFormatting sqref="T52">
    <cfRule type="iconSet" priority="949">
      <iconSet reverse="1">
        <cfvo type="percent" val="0"/>
        <cfvo type="num" val="10"/>
        <cfvo type="num" val="40"/>
      </iconSet>
    </cfRule>
  </conditionalFormatting>
  <conditionalFormatting sqref="T53:U53">
    <cfRule type="iconSet" priority="857">
      <iconSet>
        <cfvo type="percent" val="0"/>
        <cfvo type="num" val="50"/>
        <cfvo type="num" val="60"/>
      </iconSet>
    </cfRule>
    <cfRule type="iconSet" priority="863">
      <iconSet>
        <cfvo type="percent" val="0"/>
        <cfvo type="num" val="-110"/>
        <cfvo type="num" val="-100"/>
      </iconSet>
    </cfRule>
    <cfRule type="iconSet" priority="864">
      <iconSet>
        <cfvo type="percent" val="0"/>
        <cfvo type="num" val="80"/>
        <cfvo type="num" val="90"/>
      </iconSet>
    </cfRule>
    <cfRule type="iconSet" priority="865">
      <iconSet>
        <cfvo type="percent" val="0"/>
        <cfvo type="percent" val="80"/>
        <cfvo type="percent" val="90"/>
      </iconSet>
    </cfRule>
    <cfRule type="iconSet" priority="866">
      <iconSet>
        <cfvo type="percent" val="0"/>
        <cfvo type="num" val="80"/>
        <cfvo type="num" val="90"/>
      </iconSet>
    </cfRule>
  </conditionalFormatting>
  <conditionalFormatting sqref="T13:X13">
    <cfRule type="iconSet" priority="365">
      <iconSet>
        <cfvo type="percent" val="0"/>
        <cfvo type="num" val="80"/>
        <cfvo type="num" val="90"/>
      </iconSet>
    </cfRule>
  </conditionalFormatting>
  <conditionalFormatting sqref="T14:X14">
    <cfRule type="iconSet" priority="363">
      <iconSet>
        <cfvo type="percent" val="0"/>
        <cfvo type="num" val="80"/>
        <cfvo type="num" val="90"/>
      </iconSet>
    </cfRule>
  </conditionalFormatting>
  <conditionalFormatting sqref="U15">
    <cfRule type="iconSet" priority="194">
      <iconSet>
        <cfvo type="percent" val="0"/>
        <cfvo type="num" val="0"/>
        <cfvo type="num" val="80"/>
      </iconSet>
    </cfRule>
    <cfRule type="iconSet" priority="195">
      <iconSet>
        <cfvo type="percent" val="0"/>
        <cfvo type="num" val="80"/>
        <cfvo type="num" val="90"/>
      </iconSet>
    </cfRule>
    <cfRule type="iconSet" priority="196">
      <iconSet>
        <cfvo type="percent" val="0"/>
        <cfvo type="percent" val="80"/>
        <cfvo type="percent" val="90"/>
      </iconSet>
    </cfRule>
    <cfRule type="iconSet" priority="197">
      <iconSet>
        <cfvo type="percent" val="0"/>
        <cfvo type="num" val="80"/>
        <cfvo type="num" val="90"/>
      </iconSet>
    </cfRule>
  </conditionalFormatting>
  <conditionalFormatting sqref="U16 W16:X16">
    <cfRule type="iconSet" priority="2599">
      <iconSet>
        <cfvo type="percent" val="0"/>
        <cfvo type="num" val="80"/>
        <cfvo type="num" val="90"/>
      </iconSet>
    </cfRule>
  </conditionalFormatting>
  <conditionalFormatting sqref="U52:V52">
    <cfRule type="iconSet" priority="935">
      <iconSet>
        <cfvo type="percent" val="0"/>
        <cfvo type="num" val="-80"/>
        <cfvo type="num" val="-70"/>
      </iconSet>
    </cfRule>
    <cfRule type="iconSet" priority="936">
      <iconSet>
        <cfvo type="percent" val="0"/>
        <cfvo type="num" val="-80"/>
        <cfvo type="num" val="-50"/>
      </iconSet>
    </cfRule>
    <cfRule type="iconSet" priority="937">
      <iconSet>
        <cfvo type="percent" val="0"/>
        <cfvo type="num" val="-140"/>
        <cfvo type="num" val="-100"/>
      </iconSet>
    </cfRule>
    <cfRule type="iconSet" priority="938">
      <iconSet>
        <cfvo type="percent" val="0"/>
        <cfvo type="num" val="60"/>
        <cfvo type="num" val="85" gte="0"/>
      </iconSet>
    </cfRule>
  </conditionalFormatting>
  <conditionalFormatting sqref="U60">
    <cfRule type="iconSet" priority="3054">
      <iconSet>
        <cfvo type="percent" val="0"/>
        <cfvo type="num" val="80"/>
        <cfvo type="num" val="90"/>
      </iconSet>
    </cfRule>
  </conditionalFormatting>
  <conditionalFormatting sqref="U61">
    <cfRule type="iconSet" priority="117">
      <iconSet>
        <cfvo type="percent" val="0"/>
        <cfvo type="num" val="94.99" gte="0"/>
        <cfvo type="num" val="95"/>
      </iconSet>
    </cfRule>
  </conditionalFormatting>
  <conditionalFormatting sqref="U37:X37">
    <cfRule type="iconSet" priority="541">
      <iconSet>
        <cfvo type="percent" val="0"/>
        <cfvo type="num" val="70" gte="0"/>
        <cfvo type="num" val="90"/>
      </iconSet>
    </cfRule>
  </conditionalFormatting>
  <conditionalFormatting sqref="U38:X38">
    <cfRule type="iconSet" priority="520">
      <iconSet>
        <cfvo type="percent" val="0"/>
        <cfvo type="num" val="70" gte="0"/>
        <cfvo type="num" val="90"/>
      </iconSet>
    </cfRule>
  </conditionalFormatting>
  <conditionalFormatting sqref="V16">
    <cfRule type="iconSet" priority="1404">
      <iconSet>
        <cfvo type="percent" val="0"/>
        <cfvo type="num" val="80"/>
        <cfvo type="num" val="90"/>
      </iconSet>
    </cfRule>
  </conditionalFormatting>
  <conditionalFormatting sqref="V17">
    <cfRule type="iconSet" priority="3025">
      <iconSet reverse="1">
        <cfvo type="percent" val="0"/>
        <cfvo type="num" val="100" gte="0"/>
        <cfvo type="num" val="101" gte="0"/>
      </iconSet>
    </cfRule>
  </conditionalFormatting>
  <conditionalFormatting sqref="V21">
    <cfRule type="iconSet" priority="108">
      <iconSet>
        <cfvo type="percent" val="0"/>
        <cfvo type="num" val="70"/>
        <cfvo type="num" val="90"/>
      </iconSet>
    </cfRule>
  </conditionalFormatting>
  <conditionalFormatting sqref="V31">
    <cfRule type="iconSet" priority="138">
      <iconSet reverse="1">
        <cfvo type="percent" val="0"/>
        <cfvo type="num" val="100" gte="0"/>
        <cfvo type="num" val="101" gte="0"/>
      </iconSet>
    </cfRule>
  </conditionalFormatting>
  <conditionalFormatting sqref="V48">
    <cfRule type="iconSet" priority="693">
      <iconSet>
        <cfvo type="percent" val="0"/>
        <cfvo type="num" val="0"/>
        <cfvo type="num" val="10"/>
      </iconSet>
    </cfRule>
    <cfRule type="iconSet" priority="694">
      <iconSet>
        <cfvo type="percent" val="0"/>
        <cfvo type="num" val="60"/>
        <cfvo type="num" val="80"/>
      </iconSet>
    </cfRule>
  </conditionalFormatting>
  <conditionalFormatting sqref="V49">
    <cfRule type="iconSet" priority="712">
      <iconSet>
        <cfvo type="percent" val="0"/>
        <cfvo type="num" val="50"/>
        <cfvo type="num" val="80"/>
      </iconSet>
    </cfRule>
    <cfRule type="iconSet" priority="713">
      <iconSet>
        <cfvo type="percent" val="0"/>
        <cfvo type="percent" val="50"/>
        <cfvo type="percent" val="80"/>
      </iconSet>
    </cfRule>
    <cfRule type="iconSet" priority="714">
      <iconSet>
        <cfvo type="percent" val="0"/>
        <cfvo type="num" val="0"/>
        <cfvo type="num" val="10"/>
      </iconSet>
    </cfRule>
    <cfRule type="iconSet" priority="715">
      <iconSet>
        <cfvo type="percent" val="0"/>
        <cfvo type="num" val="60"/>
        <cfvo type="num" val="80"/>
      </iconSet>
    </cfRule>
  </conditionalFormatting>
  <conditionalFormatting sqref="V51">
    <cfRule type="iconSet" priority="760">
      <iconSet>
        <cfvo type="percent" val="0"/>
        <cfvo type="num" val="-80"/>
        <cfvo type="num" val="-70"/>
      </iconSet>
    </cfRule>
    <cfRule type="iconSet" priority="761">
      <iconSet>
        <cfvo type="percent" val="0"/>
        <cfvo type="num" val="-80"/>
        <cfvo type="num" val="-50"/>
      </iconSet>
    </cfRule>
    <cfRule type="iconSet" priority="762">
      <iconSet>
        <cfvo type="percent" val="0"/>
        <cfvo type="num" val="-140"/>
        <cfvo type="num" val="-100"/>
      </iconSet>
    </cfRule>
    <cfRule type="iconSet" priority="763">
      <iconSet>
        <cfvo type="percent" val="0"/>
        <cfvo type="num" val="60"/>
        <cfvo type="num" val="85" gte="0"/>
      </iconSet>
    </cfRule>
  </conditionalFormatting>
  <conditionalFormatting sqref="V57">
    <cfRule type="iconSet" priority="618">
      <iconSet>
        <cfvo type="percent" val="0"/>
        <cfvo type="num" val="60"/>
        <cfvo type="num" val="80"/>
      </iconSet>
    </cfRule>
  </conditionalFormatting>
  <conditionalFormatting sqref="V59">
    <cfRule type="iconSet" priority="642">
      <iconSet>
        <cfvo type="percent" val="0"/>
        <cfvo type="num" val="60"/>
        <cfvo type="num" val="80"/>
      </iconSet>
    </cfRule>
  </conditionalFormatting>
  <conditionalFormatting sqref="V53:X53">
    <cfRule type="iconSet" priority="905">
      <iconSet>
        <cfvo type="percent" val="0"/>
        <cfvo type="num" val="-110"/>
        <cfvo type="num" val="-100"/>
      </iconSet>
    </cfRule>
    <cfRule type="iconSet" priority="906">
      <iconSet>
        <cfvo type="percent" val="0"/>
        <cfvo type="num" val="80"/>
        <cfvo type="num" val="90"/>
      </iconSet>
    </cfRule>
    <cfRule type="iconSet" priority="907">
      <iconSet>
        <cfvo type="percent" val="0"/>
        <cfvo type="percent" val="80"/>
        <cfvo type="percent" val="90"/>
      </iconSet>
    </cfRule>
    <cfRule type="iconSet" priority="908">
      <iconSet>
        <cfvo type="percent" val="0"/>
        <cfvo type="num" val="80"/>
        <cfvo type="num" val="90"/>
      </iconSet>
    </cfRule>
  </conditionalFormatting>
  <conditionalFormatting sqref="X51">
    <cfRule type="iconSet" priority="752">
      <iconSet>
        <cfvo type="percent" val="0"/>
        <cfvo type="num" val="-40"/>
        <cfvo type="num" val="-20"/>
      </iconSet>
    </cfRule>
    <cfRule type="iconSet" priority="753">
      <iconSet>
        <cfvo type="percent" val="0"/>
        <cfvo type="num" val="60"/>
        <cfvo type="num" val="85" gte="0"/>
      </iconSet>
    </cfRule>
  </conditionalFormatting>
  <conditionalFormatting sqref="X52">
    <cfRule type="iconSet" priority="927">
      <iconSet>
        <cfvo type="percent" val="0"/>
        <cfvo type="num" val="-80"/>
        <cfvo type="num" val="-70"/>
      </iconSet>
    </cfRule>
    <cfRule type="iconSet" priority="928">
      <iconSet>
        <cfvo type="percent" val="0"/>
        <cfvo type="num" val="-80"/>
        <cfvo type="num" val="-50"/>
      </iconSet>
    </cfRule>
    <cfRule type="iconSet" priority="929">
      <iconSet>
        <cfvo type="percent" val="0"/>
        <cfvo type="num" val="-140"/>
        <cfvo type="num" val="-100"/>
      </iconSet>
    </cfRule>
    <cfRule type="iconSet" priority="930">
      <iconSet>
        <cfvo type="percent" val="0"/>
        <cfvo type="num" val="60"/>
        <cfvo type="num" val="85" gte="0"/>
      </iconSet>
    </cfRule>
  </conditionalFormatting>
  <conditionalFormatting sqref="Y7">
    <cfRule type="iconSet" priority="585">
      <iconSet>
        <cfvo type="percent" val="0"/>
        <cfvo type="num" val="80"/>
        <cfvo type="num" val="89.5"/>
      </iconSet>
    </cfRule>
  </conditionalFormatting>
  <conditionalFormatting sqref="Y12 AA12">
    <cfRule type="iconSet" priority="308">
      <iconSet>
        <cfvo type="percent" val="0"/>
        <cfvo type="num" val="80"/>
        <cfvo type="num" val="90"/>
      </iconSet>
    </cfRule>
    <cfRule type="iconSet" priority="309">
      <iconSet>
        <cfvo type="percent" val="0"/>
        <cfvo type="percent" val="80"/>
        <cfvo type="percent" val="90"/>
      </iconSet>
    </cfRule>
    <cfRule type="iconSet" priority="310">
      <iconSet>
        <cfvo type="percent" val="0"/>
        <cfvo type="num" val="80"/>
        <cfvo type="num" val="90"/>
      </iconSet>
    </cfRule>
  </conditionalFormatting>
  <conditionalFormatting sqref="Y13:Y16 Y18:Y21">
    <cfRule type="iconSet" priority="1147">
      <iconSet>
        <cfvo type="percent" val="0"/>
        <cfvo type="num" val="80"/>
        <cfvo type="num" val="90"/>
      </iconSet>
    </cfRule>
    <cfRule type="iconSet" priority="1148">
      <iconSet>
        <cfvo type="percent" val="0"/>
        <cfvo type="percent" val="80"/>
        <cfvo type="percent" val="90"/>
      </iconSet>
    </cfRule>
    <cfRule type="iconSet" priority="1149">
      <iconSet>
        <cfvo type="percent" val="0"/>
        <cfvo type="num" val="80"/>
        <cfvo type="num" val="90"/>
      </iconSet>
    </cfRule>
  </conditionalFormatting>
  <conditionalFormatting sqref="Y17">
    <cfRule type="iconSet" priority="1053">
      <iconSet reverse="1">
        <cfvo type="percent" val="0"/>
        <cfvo type="num" val="100" gte="0"/>
        <cfvo type="num" val="101" gte="0"/>
      </iconSet>
    </cfRule>
  </conditionalFormatting>
  <conditionalFormatting sqref="Y23">
    <cfRule type="iconSet" priority="292">
      <iconSet>
        <cfvo type="percent" val="0"/>
        <cfvo type="num" val="80"/>
        <cfvo type="num" val="90"/>
      </iconSet>
    </cfRule>
    <cfRule type="iconSet" priority="293">
      <iconSet>
        <cfvo type="percent" val="0"/>
        <cfvo type="percent" val="80"/>
        <cfvo type="percent" val="90"/>
      </iconSet>
    </cfRule>
    <cfRule type="iconSet" priority="294">
      <iconSet>
        <cfvo type="percent" val="0"/>
        <cfvo type="num" val="80"/>
        <cfvo type="num" val="90"/>
      </iconSet>
    </cfRule>
  </conditionalFormatting>
  <conditionalFormatting sqref="Y28">
    <cfRule type="iconSet" priority="571">
      <iconSet>
        <cfvo type="percent" val="0"/>
        <cfvo type="num" val="80"/>
        <cfvo type="num" val="90"/>
      </iconSet>
    </cfRule>
    <cfRule type="iconSet" priority="572">
      <iconSet>
        <cfvo type="percent" val="0"/>
        <cfvo type="percent" val="80"/>
        <cfvo type="percent" val="90"/>
      </iconSet>
    </cfRule>
    <cfRule type="iconSet" priority="573">
      <iconSet>
        <cfvo type="percent" val="0"/>
        <cfvo type="num" val="80"/>
        <cfvo type="num" val="90"/>
      </iconSet>
    </cfRule>
  </conditionalFormatting>
  <conditionalFormatting sqref="Y29">
    <cfRule type="iconSet" priority="560">
      <iconSet>
        <cfvo type="percent" val="0"/>
        <cfvo type="num" val="80"/>
        <cfvo type="num" val="90"/>
      </iconSet>
    </cfRule>
    <cfRule type="iconSet" priority="560">
      <iconSet>
        <cfvo type="percent" val="0"/>
        <cfvo type="percent" val="80"/>
        <cfvo type="percent" val="90"/>
      </iconSet>
    </cfRule>
    <cfRule type="iconSet" priority="560">
      <iconSet>
        <cfvo type="percent" val="0"/>
        <cfvo type="num" val="80"/>
        <cfvo type="num" val="90"/>
      </iconSet>
    </cfRule>
  </conditionalFormatting>
  <conditionalFormatting sqref="Y31:Y32">
    <cfRule type="iconSet" priority="1103">
      <iconSet>
        <cfvo type="percent" val="0"/>
        <cfvo type="num" val="80"/>
        <cfvo type="num" val="90"/>
      </iconSet>
    </cfRule>
    <cfRule type="iconSet" priority="1104">
      <iconSet>
        <cfvo type="percent" val="0"/>
        <cfvo type="percent" val="80"/>
        <cfvo type="percent" val="90"/>
      </iconSet>
    </cfRule>
    <cfRule type="iconSet" priority="1105">
      <iconSet>
        <cfvo type="percent" val="0"/>
        <cfvo type="num" val="80"/>
        <cfvo type="num" val="90"/>
      </iconSet>
    </cfRule>
  </conditionalFormatting>
  <conditionalFormatting sqref="Y34:Y35">
    <cfRule type="iconSet" priority="3701">
      <iconSet>
        <cfvo type="percent" val="0"/>
        <cfvo type="num" val="80"/>
        <cfvo type="num" val="90"/>
      </iconSet>
    </cfRule>
    <cfRule type="iconSet" priority="3702">
      <iconSet>
        <cfvo type="percent" val="0"/>
        <cfvo type="percent" val="80"/>
        <cfvo type="percent" val="90"/>
      </iconSet>
    </cfRule>
    <cfRule type="iconSet" priority="3703">
      <iconSet>
        <cfvo type="percent" val="0"/>
        <cfvo type="num" val="80"/>
        <cfvo type="num" val="90"/>
      </iconSet>
    </cfRule>
  </conditionalFormatting>
  <conditionalFormatting sqref="Y37">
    <cfRule type="iconSet" priority="529">
      <iconSet>
        <cfvo type="percent" val="0"/>
        <cfvo type="num" val="60" gte="0"/>
        <cfvo type="num" val="80"/>
      </iconSet>
    </cfRule>
    <cfRule type="iconSet" priority="530">
      <iconSet>
        <cfvo type="percent" val="0"/>
        <cfvo type="percent" val="80"/>
        <cfvo type="percent" val="90"/>
      </iconSet>
    </cfRule>
    <cfRule type="iconSet" priority="531">
      <iconSet>
        <cfvo type="percent" val="0"/>
        <cfvo type="num" val="80"/>
        <cfvo type="num" val="90"/>
      </iconSet>
    </cfRule>
  </conditionalFormatting>
  <conditionalFormatting sqref="Y38">
    <cfRule type="iconSet" priority="516">
      <iconSet>
        <cfvo type="percent" val="0"/>
        <cfvo type="num" val="80"/>
        <cfvo type="num" val="90"/>
      </iconSet>
    </cfRule>
    <cfRule type="iconSet" priority="516">
      <iconSet>
        <cfvo type="percent" val="0"/>
        <cfvo type="percent" val="80"/>
        <cfvo type="percent" val="90"/>
      </iconSet>
    </cfRule>
    <cfRule type="iconSet" priority="516">
      <iconSet>
        <cfvo type="percent" val="0"/>
        <cfvo type="num" val="60" gte="0"/>
        <cfvo type="num" val="80"/>
      </iconSet>
    </cfRule>
  </conditionalFormatting>
  <conditionalFormatting sqref="Y39">
    <cfRule type="iconSet" priority="477">
      <iconSet>
        <cfvo type="percent" val="0"/>
        <cfvo type="num" val="60" gte="0"/>
        <cfvo type="num" val="80"/>
      </iconSet>
    </cfRule>
    <cfRule type="iconSet" priority="478">
      <iconSet>
        <cfvo type="percent" val="0"/>
        <cfvo type="percent" val="80"/>
        <cfvo type="percent" val="90"/>
      </iconSet>
    </cfRule>
    <cfRule type="iconSet" priority="479">
      <iconSet>
        <cfvo type="percent" val="0"/>
        <cfvo type="num" val="80"/>
        <cfvo type="num" val="90"/>
      </iconSet>
    </cfRule>
  </conditionalFormatting>
  <conditionalFormatting sqref="Y41">
    <cfRule type="iconSet" priority="458">
      <iconSet>
        <cfvo type="percent" val="0"/>
        <cfvo type="num" val="60" gte="0"/>
        <cfvo type="num" val="80"/>
      </iconSet>
    </cfRule>
    <cfRule type="iconSet" priority="459">
      <iconSet>
        <cfvo type="percent" val="0"/>
        <cfvo type="percent" val="80"/>
        <cfvo type="percent" val="90"/>
      </iconSet>
    </cfRule>
    <cfRule type="iconSet" priority="460">
      <iconSet>
        <cfvo type="percent" val="0"/>
        <cfvo type="num" val="80"/>
        <cfvo type="num" val="90"/>
      </iconSet>
    </cfRule>
  </conditionalFormatting>
  <conditionalFormatting sqref="Y42">
    <cfRule type="iconSet" priority="440">
      <iconSet>
        <cfvo type="percent" val="0"/>
        <cfvo type="num" val="60" gte="0"/>
        <cfvo type="num" val="80"/>
      </iconSet>
    </cfRule>
    <cfRule type="iconSet" priority="441">
      <iconSet>
        <cfvo type="percent" val="0"/>
        <cfvo type="percent" val="80"/>
        <cfvo type="percent" val="90"/>
      </iconSet>
    </cfRule>
    <cfRule type="iconSet" priority="442">
      <iconSet>
        <cfvo type="percent" val="0"/>
        <cfvo type="num" val="80"/>
        <cfvo type="num" val="90"/>
      </iconSet>
    </cfRule>
  </conditionalFormatting>
  <conditionalFormatting sqref="Y43">
    <cfRule type="iconSet" priority="422">
      <iconSet>
        <cfvo type="percent" val="0"/>
        <cfvo type="num" val="60" gte="0"/>
        <cfvo type="num" val="80"/>
      </iconSet>
    </cfRule>
    <cfRule type="iconSet" priority="423">
      <iconSet>
        <cfvo type="percent" val="0"/>
        <cfvo type="percent" val="80"/>
        <cfvo type="percent" val="90"/>
      </iconSet>
    </cfRule>
    <cfRule type="iconSet" priority="424">
      <iconSet>
        <cfvo type="percent" val="0"/>
        <cfvo type="num" val="80"/>
        <cfvo type="num" val="90"/>
      </iconSet>
    </cfRule>
  </conditionalFormatting>
  <conditionalFormatting sqref="Y45">
    <cfRule type="iconSet" priority="383">
      <iconSet>
        <cfvo type="percent" val="0"/>
        <cfvo type="num" val="60" gte="0"/>
        <cfvo type="num" val="80"/>
      </iconSet>
    </cfRule>
    <cfRule type="iconSet" priority="384">
      <iconSet>
        <cfvo type="percent" val="0"/>
        <cfvo type="percent" val="80"/>
        <cfvo type="percent" val="90"/>
      </iconSet>
    </cfRule>
    <cfRule type="iconSet" priority="385">
      <iconSet>
        <cfvo type="percent" val="0"/>
        <cfvo type="num" val="80"/>
        <cfvo type="num" val="90"/>
      </iconSet>
    </cfRule>
  </conditionalFormatting>
  <conditionalFormatting sqref="Y48">
    <cfRule type="iconSet" priority="688">
      <iconSet>
        <cfvo type="percent" val="0"/>
        <cfvo type="num" val="1"/>
        <cfvo type="num" val="50"/>
      </iconSet>
    </cfRule>
    <cfRule type="iconSet" priority="689">
      <iconSet reverse="1">
        <cfvo type="percent" val="0"/>
        <cfvo type="num" val="10"/>
        <cfvo type="num" val="40"/>
      </iconSet>
    </cfRule>
  </conditionalFormatting>
  <conditionalFormatting sqref="Y49">
    <cfRule type="iconSet" priority="709">
      <iconSet>
        <cfvo type="percent" val="0"/>
        <cfvo type="num" val="60"/>
        <cfvo type="num" val="85" gte="0"/>
      </iconSet>
    </cfRule>
  </conditionalFormatting>
  <conditionalFormatting sqref="Y50">
    <cfRule type="iconSet" priority="2381">
      <iconSet>
        <cfvo type="percent" val="0"/>
        <cfvo type="num" val="60"/>
        <cfvo type="num" val="80"/>
      </iconSet>
    </cfRule>
  </conditionalFormatting>
  <conditionalFormatting sqref="Y51">
    <cfRule type="iconSet" priority="750">
      <iconSet reverse="1">
        <cfvo type="percent" val="0"/>
        <cfvo type="num" val="10"/>
        <cfvo type="num" val="40"/>
      </iconSet>
    </cfRule>
  </conditionalFormatting>
  <conditionalFormatting sqref="Y52">
    <cfRule type="iconSet" priority="919">
      <iconSet reverse="1">
        <cfvo type="percent" val="0"/>
        <cfvo type="num" val="10"/>
        <cfvo type="num" val="40"/>
      </iconSet>
    </cfRule>
  </conditionalFormatting>
  <conditionalFormatting sqref="Y53">
    <cfRule type="iconSet" priority="817">
      <iconSet>
        <cfvo type="percent" val="0"/>
        <cfvo type="num" val="-80"/>
        <cfvo type="num" val="-70"/>
      </iconSet>
    </cfRule>
    <cfRule type="iconSet" priority="818">
      <iconSet>
        <cfvo type="percent" val="0"/>
        <cfvo type="num" val="-80"/>
        <cfvo type="num" val="-50"/>
      </iconSet>
    </cfRule>
    <cfRule type="iconSet" priority="819">
      <iconSet>
        <cfvo type="percent" val="0"/>
        <cfvo type="num" val="-140"/>
        <cfvo type="num" val="-100"/>
      </iconSet>
    </cfRule>
    <cfRule type="iconSet" priority="820">
      <iconSet reverse="1">
        <cfvo type="percent" val="0"/>
        <cfvo type="num" val="0"/>
        <cfvo type="num" val="0"/>
      </iconSet>
    </cfRule>
    <cfRule type="iconSet" priority="821">
      <iconSet>
        <cfvo type="percent" val="0"/>
        <cfvo type="num" val="-280"/>
        <cfvo type="num" val="-270"/>
      </iconSet>
    </cfRule>
    <cfRule type="iconSet" priority="822">
      <iconSet>
        <cfvo type="percent" val="0"/>
        <cfvo type="num" val="-300"/>
        <cfvo type="num" val="0"/>
      </iconSet>
    </cfRule>
    <cfRule type="iconSet" priority="823">
      <iconSet>
        <cfvo type="percent" val="0"/>
        <cfvo type="num" val="-500"/>
        <cfvo type="num" val="-400"/>
      </iconSet>
    </cfRule>
    <cfRule type="iconSet" priority="824">
      <iconSet>
        <cfvo type="percent" val="0"/>
        <cfvo type="num" val="-100"/>
        <cfvo type="num" val="-10"/>
      </iconSet>
    </cfRule>
    <cfRule type="iconSet" priority="825">
      <iconSet>
        <cfvo type="percent" val="0"/>
        <cfvo type="num" val="-500"/>
        <cfvo type="num" val="-100"/>
      </iconSet>
    </cfRule>
    <cfRule type="iconSet" priority="826">
      <iconSet>
        <cfvo type="percent" val="0"/>
        <cfvo type="num" val="-3"/>
        <cfvo type="num" val="-1"/>
      </iconSet>
    </cfRule>
    <cfRule type="iconSet" priority="827">
      <iconSet>
        <cfvo type="percent" val="0"/>
        <cfvo type="num" val="60"/>
        <cfvo type="num" val="85" gte="0"/>
      </iconSet>
    </cfRule>
  </conditionalFormatting>
  <conditionalFormatting sqref="Y54">
    <cfRule type="iconSet" priority="977">
      <iconSet>
        <cfvo type="percent" val="0"/>
        <cfvo type="num" val="60"/>
        <cfvo type="num" val="85" gte="0"/>
      </iconSet>
    </cfRule>
  </conditionalFormatting>
  <conditionalFormatting sqref="Y55 AC55">
    <cfRule type="iconSet" priority="3873">
      <iconSet>
        <cfvo type="percent" val="0"/>
        <cfvo type="num" val="80"/>
        <cfvo type="num" val="90"/>
      </iconSet>
    </cfRule>
    <cfRule type="iconSet" priority="3874">
      <iconSet>
        <cfvo type="percent" val="0"/>
        <cfvo type="percent" val="80"/>
        <cfvo type="percent" val="90"/>
      </iconSet>
    </cfRule>
    <cfRule type="iconSet" priority="3875">
      <iconSet>
        <cfvo type="percent" val="0"/>
        <cfvo type="num" val="80"/>
        <cfvo type="num" val="90"/>
      </iconSet>
    </cfRule>
  </conditionalFormatting>
  <conditionalFormatting sqref="Y56">
    <cfRule type="iconSet" priority="662">
      <iconSet>
        <cfvo type="percent" val="0"/>
        <cfvo type="num" val="60"/>
        <cfvo type="num" val="85" gte="0"/>
      </iconSet>
    </cfRule>
  </conditionalFormatting>
  <conditionalFormatting sqref="Y57">
    <cfRule type="iconSet" priority="617">
      <iconSet>
        <cfvo type="percent" val="0"/>
        <cfvo type="num" val="60"/>
        <cfvo type="num" val="85" gte="0"/>
      </iconSet>
    </cfRule>
  </conditionalFormatting>
  <conditionalFormatting sqref="Y59">
    <cfRule type="iconSet" priority="635">
      <iconSet>
        <cfvo type="percent" val="0"/>
        <cfvo type="num" val="60"/>
        <cfvo type="num" val="85" gte="0"/>
      </iconSet>
    </cfRule>
  </conditionalFormatting>
  <conditionalFormatting sqref="Y60:Y61">
    <cfRule type="iconSet" priority="1089">
      <iconSet>
        <cfvo type="percent" val="0"/>
        <cfvo type="num" val="80"/>
        <cfvo type="num" val="90"/>
      </iconSet>
    </cfRule>
    <cfRule type="iconSet" priority="1090">
      <iconSet>
        <cfvo type="percent" val="0"/>
        <cfvo type="percent" val="80"/>
        <cfvo type="percent" val="90"/>
      </iconSet>
    </cfRule>
    <cfRule type="iconSet" priority="1091">
      <iconSet>
        <cfvo type="percent" val="0"/>
        <cfvo type="num" val="80"/>
        <cfvo type="num" val="90"/>
      </iconSet>
    </cfRule>
  </conditionalFormatting>
  <conditionalFormatting sqref="Y62">
    <cfRule type="iconSet" priority="249">
      <iconSet>
        <cfvo type="percent" val="0"/>
        <cfvo type="num" val="80"/>
        <cfvo type="num" val="90"/>
      </iconSet>
    </cfRule>
    <cfRule type="iconSet" priority="250">
      <iconSet>
        <cfvo type="percent" val="0"/>
        <cfvo type="percent" val="80"/>
        <cfvo type="percent" val="90"/>
      </iconSet>
    </cfRule>
    <cfRule type="iconSet" priority="251">
      <iconSet>
        <cfvo type="percent" val="0"/>
        <cfvo type="num" val="80"/>
        <cfvo type="num" val="90"/>
      </iconSet>
    </cfRule>
  </conditionalFormatting>
  <conditionalFormatting sqref="Y9:Z9 AC9">
    <cfRule type="iconSet" priority="3592">
      <iconSet reverse="1">
        <cfvo type="percent" val="0"/>
        <cfvo type="num" val="5" gte="0"/>
        <cfvo type="num" val="15" gte="0"/>
      </iconSet>
    </cfRule>
  </conditionalFormatting>
  <conditionalFormatting sqref="Y10:Z10">
    <cfRule type="iconSet" priority="5526">
      <iconSet reverse="1">
        <cfvo type="percent" val="0"/>
        <cfvo type="num" val="5" gte="0"/>
        <cfvo type="num" val="15" gte="0"/>
      </iconSet>
    </cfRule>
  </conditionalFormatting>
  <conditionalFormatting sqref="Y47:Z47 Z45 AD45:AD46 Y46:AB46">
    <cfRule type="iconSet" priority="3590">
      <iconSet>
        <cfvo type="percent" val="0"/>
        <cfvo type="num" val="70"/>
        <cfvo type="num" val="90"/>
      </iconSet>
    </cfRule>
  </conditionalFormatting>
  <conditionalFormatting sqref="Y40:AC40">
    <cfRule type="iconSet" priority="261">
      <iconSet>
        <cfvo type="percent" val="0"/>
        <cfvo type="num" val="70"/>
        <cfvo type="num" val="90"/>
      </iconSet>
    </cfRule>
  </conditionalFormatting>
  <conditionalFormatting sqref="Z12 AB12 AD12">
    <cfRule type="iconSet" priority="311">
      <iconSet>
        <cfvo type="percent" val="0"/>
        <cfvo type="num" val="80"/>
        <cfvo type="num" val="90"/>
      </iconSet>
    </cfRule>
    <cfRule type="iconSet" priority="312">
      <iconSet>
        <cfvo type="percent" val="0"/>
        <cfvo type="percent" val="80"/>
        <cfvo type="percent" val="90"/>
      </iconSet>
    </cfRule>
    <cfRule type="iconSet" priority="313">
      <iconSet>
        <cfvo type="percent" val="0"/>
        <cfvo type="num" val="80"/>
        <cfvo type="num" val="90"/>
      </iconSet>
    </cfRule>
  </conditionalFormatting>
  <conditionalFormatting sqref="Z13:Z16">
    <cfRule type="iconSet" priority="1146">
      <iconSet>
        <cfvo type="percent" val="0"/>
        <cfvo type="num" val="80"/>
        <cfvo type="num" val="90"/>
      </iconSet>
    </cfRule>
  </conditionalFormatting>
  <conditionalFormatting sqref="Z17">
    <cfRule type="iconSet" priority="2278">
      <iconSet>
        <cfvo type="percent" val="0"/>
        <cfvo type="num" val="80"/>
        <cfvo type="num" val="90"/>
      </iconSet>
    </cfRule>
  </conditionalFormatting>
  <conditionalFormatting sqref="Z18:Z19">
    <cfRule type="iconSet" priority="5003">
      <iconSet>
        <cfvo type="percent" val="0"/>
        <cfvo type="num" val="80"/>
        <cfvo type="num" val="90"/>
      </iconSet>
    </cfRule>
    <cfRule type="iconSet" priority="5004">
      <iconSet>
        <cfvo type="percent" val="0"/>
        <cfvo type="percent" val="80"/>
        <cfvo type="percent" val="90"/>
      </iconSet>
    </cfRule>
    <cfRule type="iconSet" priority="5005">
      <iconSet>
        <cfvo type="percent" val="0"/>
        <cfvo type="num" val="80"/>
        <cfvo type="num" val="90"/>
      </iconSet>
    </cfRule>
  </conditionalFormatting>
  <conditionalFormatting sqref="Z20">
    <cfRule type="iconSet" priority="2298">
      <iconSet>
        <cfvo type="percent" val="0"/>
        <cfvo type="num" val="80"/>
        <cfvo type="num" val="90"/>
      </iconSet>
    </cfRule>
  </conditionalFormatting>
  <conditionalFormatting sqref="Z21">
    <cfRule type="iconSet" priority="1132">
      <iconSet>
        <cfvo type="percent" val="0"/>
        <cfvo type="num" val="80"/>
        <cfvo type="num" val="90"/>
      </iconSet>
    </cfRule>
  </conditionalFormatting>
  <conditionalFormatting sqref="Z23">
    <cfRule type="iconSet" priority="295">
      <iconSet>
        <cfvo type="percent" val="0"/>
        <cfvo type="num" val="80"/>
        <cfvo type="num" val="90"/>
      </iconSet>
    </cfRule>
    <cfRule type="iconSet" priority="296">
      <iconSet>
        <cfvo type="percent" val="0"/>
        <cfvo type="percent" val="80"/>
        <cfvo type="percent" val="90"/>
      </iconSet>
    </cfRule>
    <cfRule type="iconSet" priority="297">
      <iconSet>
        <cfvo type="percent" val="0"/>
        <cfvo type="num" val="80"/>
        <cfvo type="num" val="90"/>
      </iconSet>
    </cfRule>
  </conditionalFormatting>
  <conditionalFormatting sqref="Z29">
    <cfRule type="iconSet" priority="566">
      <iconSet>
        <cfvo type="percent" val="0"/>
        <cfvo type="num" val="80"/>
        <cfvo type="num" val="90"/>
      </iconSet>
    </cfRule>
  </conditionalFormatting>
  <conditionalFormatting sqref="Z31:Z32">
    <cfRule type="iconSet" priority="1102">
      <iconSet>
        <cfvo type="percent" val="0"/>
        <cfvo type="num" val="80"/>
        <cfvo type="num" val="90"/>
      </iconSet>
    </cfRule>
  </conditionalFormatting>
  <conditionalFormatting sqref="Z34:Z35">
    <cfRule type="iconSet" priority="3704">
      <iconSet>
        <cfvo type="percent" val="0"/>
        <cfvo type="num" val="80"/>
        <cfvo type="num" val="90"/>
      </iconSet>
    </cfRule>
    <cfRule type="iconSet" priority="3705">
      <iconSet>
        <cfvo type="percent" val="0"/>
        <cfvo type="percent" val="80"/>
        <cfvo type="percent" val="90"/>
      </iconSet>
    </cfRule>
    <cfRule type="iconSet" priority="3706">
      <iconSet>
        <cfvo type="percent" val="0"/>
        <cfvo type="num" val="80"/>
        <cfvo type="num" val="90"/>
      </iconSet>
    </cfRule>
  </conditionalFormatting>
  <conditionalFormatting sqref="Z38 AF38">
    <cfRule type="iconSet" priority="524">
      <iconSet>
        <cfvo type="percent" val="0"/>
        <cfvo type="num" val="70" gte="0"/>
        <cfvo type="num" val="90"/>
      </iconSet>
    </cfRule>
  </conditionalFormatting>
  <conditionalFormatting sqref="Z39 AF39">
    <cfRule type="iconSet" priority="494">
      <iconSet>
        <cfvo type="percent" val="0"/>
        <cfvo type="num" val="70" gte="0"/>
        <cfvo type="num" val="90"/>
      </iconSet>
    </cfRule>
  </conditionalFormatting>
  <conditionalFormatting sqref="Z42">
    <cfRule type="iconSet" priority="447">
      <iconSet>
        <cfvo type="percent" val="0"/>
        <cfvo type="num" val="60"/>
        <cfvo type="num" val="80"/>
      </iconSet>
    </cfRule>
  </conditionalFormatting>
  <conditionalFormatting sqref="Z43">
    <cfRule type="iconSet" priority="430">
      <iconSet>
        <cfvo type="percent" val="0"/>
        <cfvo type="num" val="60"/>
        <cfvo type="num" val="80"/>
      </iconSet>
    </cfRule>
  </conditionalFormatting>
  <conditionalFormatting sqref="Z48">
    <cfRule type="iconSet" priority="691">
      <iconSet>
        <cfvo type="percent" val="0"/>
        <cfvo type="num" val="60"/>
        <cfvo type="num" val="80"/>
      </iconSet>
    </cfRule>
  </conditionalFormatting>
  <conditionalFormatting sqref="Z49">
    <cfRule type="iconSet" priority="710">
      <iconSet>
        <cfvo type="percent" val="0"/>
        <cfvo type="num" val="60"/>
        <cfvo type="num" val="80"/>
      </iconSet>
    </cfRule>
  </conditionalFormatting>
  <conditionalFormatting sqref="Z50">
    <cfRule type="iconSet" priority="2382">
      <iconSet>
        <cfvo type="percent" val="0"/>
        <cfvo type="num" val="60"/>
        <cfvo type="num" val="85" gte="0"/>
      </iconSet>
    </cfRule>
  </conditionalFormatting>
  <conditionalFormatting sqref="Z51">
    <cfRule type="iconSet" priority="745">
      <iconSet>
        <cfvo type="percent" val="0"/>
        <cfvo type="num" val="60"/>
        <cfvo type="num" val="80"/>
      </iconSet>
    </cfRule>
  </conditionalFormatting>
  <conditionalFormatting sqref="Z52">
    <cfRule type="iconSet" priority="954">
      <iconSet>
        <cfvo type="percent" val="0"/>
        <cfvo type="num" val="60"/>
        <cfvo type="num" val="85" gte="0"/>
      </iconSet>
    </cfRule>
  </conditionalFormatting>
  <conditionalFormatting sqref="Z53">
    <cfRule type="iconSet" priority="842">
      <iconSet>
        <cfvo type="percent" val="0"/>
        <cfvo type="num" val="60"/>
        <cfvo type="num" val="80"/>
      </iconSet>
    </cfRule>
  </conditionalFormatting>
  <conditionalFormatting sqref="Z54">
    <cfRule type="iconSet" priority="976">
      <iconSet>
        <cfvo type="percent" val="0"/>
        <cfvo type="num" val="60"/>
        <cfvo type="num" val="80"/>
      </iconSet>
    </cfRule>
  </conditionalFormatting>
  <conditionalFormatting sqref="Z55">
    <cfRule type="iconSet" priority="2174">
      <iconSet>
        <cfvo type="percent" val="0"/>
        <cfvo type="num" val="60"/>
        <cfvo type="num" val="85" gte="0"/>
      </iconSet>
    </cfRule>
  </conditionalFormatting>
  <conditionalFormatting sqref="Z56">
    <cfRule type="iconSet" priority="661">
      <iconSet>
        <cfvo type="percent" val="0"/>
        <cfvo type="num" val="60"/>
        <cfvo type="num" val="80"/>
      </iconSet>
    </cfRule>
  </conditionalFormatting>
  <conditionalFormatting sqref="Z57">
    <cfRule type="iconSet" priority="616">
      <iconSet>
        <cfvo type="percent" val="0"/>
        <cfvo type="num" val="60"/>
        <cfvo type="num" val="80"/>
      </iconSet>
    </cfRule>
  </conditionalFormatting>
  <conditionalFormatting sqref="Z59:Z61">
    <cfRule type="iconSet" priority="1092">
      <iconSet>
        <cfvo type="percent" val="0"/>
        <cfvo type="num" val="80"/>
        <cfvo type="num" val="90"/>
      </iconSet>
    </cfRule>
    <cfRule type="iconSet" priority="1093">
      <iconSet>
        <cfvo type="percent" val="0"/>
        <cfvo type="percent" val="80"/>
        <cfvo type="percent" val="90"/>
      </iconSet>
    </cfRule>
    <cfRule type="iconSet" priority="1094">
      <iconSet>
        <cfvo type="percent" val="0"/>
        <cfvo type="num" val="80"/>
        <cfvo type="num" val="90"/>
      </iconSet>
    </cfRule>
  </conditionalFormatting>
  <conditionalFormatting sqref="Z62">
    <cfRule type="iconSet" priority="248">
      <iconSet>
        <cfvo type="percent" val="0"/>
        <cfvo type="num" val="60"/>
        <cfvo type="num" val="85" gte="0"/>
      </iconSet>
    </cfRule>
  </conditionalFormatting>
  <conditionalFormatting sqref="AA7">
    <cfRule type="iconSet" priority="408">
      <iconSet>
        <cfvo type="percent" val="0"/>
        <cfvo type="num" val="80"/>
        <cfvo type="num" val="89.5"/>
      </iconSet>
    </cfRule>
  </conditionalFormatting>
  <conditionalFormatting sqref="AA9">
    <cfRule type="iconSet" priority="2067">
      <iconSet>
        <cfvo type="percent" val="0"/>
        <cfvo type="num" val="0"/>
        <cfvo type="num" val="90"/>
      </iconSet>
    </cfRule>
    <cfRule type="iconSet" priority="2069">
      <iconSet reverse="1">
        <cfvo type="percent" val="0"/>
        <cfvo type="num" val="5" gte="0"/>
        <cfvo type="num" val="15" gte="0"/>
      </iconSet>
    </cfRule>
  </conditionalFormatting>
  <conditionalFormatting sqref="AA10">
    <cfRule type="iconSet" priority="5532">
      <iconSet>
        <cfvo type="percent" val="0"/>
        <cfvo type="num" val="90"/>
        <cfvo type="num" val="95"/>
      </iconSet>
    </cfRule>
  </conditionalFormatting>
  <conditionalFormatting sqref="AA13:AA14">
    <cfRule type="iconSet" priority="1065">
      <iconSet>
        <cfvo type="percent" val="0"/>
        <cfvo type="num" val="80"/>
        <cfvo type="num" val="90"/>
      </iconSet>
    </cfRule>
    <cfRule type="iconSet" priority="1066">
      <iconSet>
        <cfvo type="percent" val="0"/>
        <cfvo type="percent" val="80"/>
        <cfvo type="percent" val="90"/>
      </iconSet>
    </cfRule>
    <cfRule type="iconSet" priority="1067">
      <iconSet>
        <cfvo type="percent" val="0"/>
        <cfvo type="num" val="80"/>
        <cfvo type="num" val="90"/>
      </iconSet>
    </cfRule>
  </conditionalFormatting>
  <conditionalFormatting sqref="AA15:AA16">
    <cfRule type="iconSet" priority="1060">
      <iconSet>
        <cfvo type="percent" val="0"/>
        <cfvo type="num" val="80"/>
        <cfvo type="num" val="90"/>
      </iconSet>
    </cfRule>
    <cfRule type="iconSet" priority="1061">
      <iconSet>
        <cfvo type="percent" val="0"/>
        <cfvo type="percent" val="80"/>
        <cfvo type="percent" val="90"/>
      </iconSet>
    </cfRule>
    <cfRule type="iconSet" priority="1062">
      <iconSet>
        <cfvo type="percent" val="0"/>
        <cfvo type="num" val="80"/>
        <cfvo type="num" val="90"/>
      </iconSet>
    </cfRule>
  </conditionalFormatting>
  <conditionalFormatting sqref="AA17:AA18">
    <cfRule type="iconSet" priority="1055">
      <iconSet>
        <cfvo type="percent" val="0"/>
        <cfvo type="num" val="80"/>
        <cfvo type="num" val="90"/>
      </iconSet>
    </cfRule>
    <cfRule type="iconSet" priority="1056">
      <iconSet>
        <cfvo type="percent" val="0"/>
        <cfvo type="percent" val="80"/>
        <cfvo type="percent" val="90"/>
      </iconSet>
    </cfRule>
    <cfRule type="iconSet" priority="1057">
      <iconSet>
        <cfvo type="percent" val="0"/>
        <cfvo type="num" val="80"/>
        <cfvo type="num" val="90"/>
      </iconSet>
    </cfRule>
  </conditionalFormatting>
  <conditionalFormatting sqref="AA19">
    <cfRule type="iconSet" priority="1048">
      <iconSet>
        <cfvo type="percent" val="0"/>
        <cfvo type="num" val="60"/>
        <cfvo type="num" val="80"/>
      </iconSet>
    </cfRule>
  </conditionalFormatting>
  <conditionalFormatting sqref="AA20">
    <cfRule type="iconSet" priority="2122">
      <iconSet>
        <cfvo type="percent" val="0"/>
        <cfvo type="num" val="80"/>
        <cfvo type="num" val="90"/>
      </iconSet>
    </cfRule>
    <cfRule type="iconSet" priority="2123">
      <iconSet>
        <cfvo type="percent" val="0"/>
        <cfvo type="percent" val="80"/>
        <cfvo type="percent" val="90"/>
      </iconSet>
    </cfRule>
    <cfRule type="iconSet" priority="2124">
      <iconSet>
        <cfvo type="percent" val="0"/>
        <cfvo type="num" val="80"/>
        <cfvo type="num" val="90"/>
      </iconSet>
    </cfRule>
  </conditionalFormatting>
  <conditionalFormatting sqref="AA21">
    <cfRule type="iconSet" priority="1038">
      <iconSet>
        <cfvo type="percent" val="0"/>
        <cfvo type="num" val="80"/>
        <cfvo type="num" val="90"/>
      </iconSet>
    </cfRule>
    <cfRule type="iconSet" priority="1039">
      <iconSet>
        <cfvo type="percent" val="0"/>
        <cfvo type="percent" val="80"/>
        <cfvo type="percent" val="90"/>
      </iconSet>
    </cfRule>
    <cfRule type="iconSet" priority="1040">
      <iconSet>
        <cfvo type="percent" val="0"/>
        <cfvo type="num" val="80"/>
        <cfvo type="num" val="90"/>
      </iconSet>
    </cfRule>
  </conditionalFormatting>
  <conditionalFormatting sqref="AA23">
    <cfRule type="iconSet" priority="284">
      <iconSet>
        <cfvo type="percent" val="0"/>
        <cfvo type="num" val="80"/>
        <cfvo type="num" val="90"/>
      </iconSet>
    </cfRule>
    <cfRule type="iconSet" priority="285">
      <iconSet>
        <cfvo type="percent" val="0"/>
        <cfvo type="percent" val="80"/>
        <cfvo type="percent" val="90"/>
      </iconSet>
    </cfRule>
    <cfRule type="iconSet" priority="286">
      <iconSet>
        <cfvo type="percent" val="0"/>
        <cfvo type="num" val="80"/>
        <cfvo type="num" val="90"/>
      </iconSet>
    </cfRule>
  </conditionalFormatting>
  <conditionalFormatting sqref="AA26 Y26">
    <cfRule type="iconSet" priority="270">
      <iconSet>
        <cfvo type="percent" val="0"/>
        <cfvo type="num" val="80"/>
        <cfvo type="num" val="90"/>
      </iconSet>
    </cfRule>
    <cfRule type="iconSet" priority="271">
      <iconSet>
        <cfvo type="percent" val="0"/>
        <cfvo type="percent" val="80"/>
        <cfvo type="percent" val="90"/>
      </iconSet>
    </cfRule>
    <cfRule type="iconSet" priority="272">
      <iconSet>
        <cfvo type="percent" val="0"/>
        <cfvo type="num" val="80"/>
        <cfvo type="num" val="90"/>
      </iconSet>
    </cfRule>
  </conditionalFormatting>
  <conditionalFormatting sqref="AA28">
    <cfRule type="iconSet" priority="400">
      <iconSet>
        <cfvo type="percent" val="0"/>
        <cfvo type="num" val="80"/>
        <cfvo type="num" val="90"/>
      </iconSet>
    </cfRule>
    <cfRule type="iconSet" priority="401">
      <iconSet>
        <cfvo type="percent" val="0"/>
        <cfvo type="percent" val="80"/>
        <cfvo type="percent" val="90"/>
      </iconSet>
    </cfRule>
    <cfRule type="iconSet" priority="402">
      <iconSet>
        <cfvo type="percent" val="0"/>
        <cfvo type="num" val="80"/>
        <cfvo type="num" val="90"/>
      </iconSet>
    </cfRule>
  </conditionalFormatting>
  <conditionalFormatting sqref="AA29">
    <cfRule type="iconSet" priority="404">
      <iconSet>
        <cfvo type="percent" val="0"/>
        <cfvo type="num" val="80"/>
        <cfvo type="num" val="90"/>
      </iconSet>
    </cfRule>
  </conditionalFormatting>
  <conditionalFormatting sqref="AA31">
    <cfRule type="iconSet" priority="1033">
      <iconSet>
        <cfvo type="percent" val="0"/>
        <cfvo type="num" val="80"/>
        <cfvo type="num" val="90"/>
      </iconSet>
    </cfRule>
    <cfRule type="iconSet" priority="1034">
      <iconSet>
        <cfvo type="percent" val="0"/>
        <cfvo type="percent" val="80"/>
        <cfvo type="percent" val="90"/>
      </iconSet>
    </cfRule>
    <cfRule type="iconSet" priority="1035">
      <iconSet>
        <cfvo type="percent" val="0"/>
        <cfvo type="num" val="80"/>
        <cfvo type="num" val="90"/>
      </iconSet>
    </cfRule>
  </conditionalFormatting>
  <conditionalFormatting sqref="AA32">
    <cfRule type="iconSet" priority="1028">
      <iconSet>
        <cfvo type="percent" val="0"/>
        <cfvo type="num" val="80"/>
        <cfvo type="num" val="90"/>
      </iconSet>
    </cfRule>
    <cfRule type="iconSet" priority="1029">
      <iconSet>
        <cfvo type="percent" val="0"/>
        <cfvo type="percent" val="80"/>
        <cfvo type="percent" val="90"/>
      </iconSet>
    </cfRule>
    <cfRule type="iconSet" priority="1030">
      <iconSet>
        <cfvo type="percent" val="0"/>
        <cfvo type="num" val="80"/>
        <cfvo type="num" val="90"/>
      </iconSet>
    </cfRule>
  </conditionalFormatting>
  <conditionalFormatting sqref="AA34">
    <cfRule type="iconSet" priority="1019">
      <iconSet>
        <cfvo type="percent" val="0"/>
        <cfvo type="num" val="80"/>
        <cfvo type="num" val="90"/>
      </iconSet>
    </cfRule>
    <cfRule type="iconSet" priority="1020">
      <iconSet>
        <cfvo type="percent" val="0"/>
        <cfvo type="percent" val="80"/>
        <cfvo type="percent" val="90"/>
      </iconSet>
    </cfRule>
    <cfRule type="iconSet" priority="1021">
      <iconSet>
        <cfvo type="percent" val="0"/>
        <cfvo type="num" val="80"/>
        <cfvo type="num" val="90"/>
      </iconSet>
    </cfRule>
  </conditionalFormatting>
  <conditionalFormatting sqref="AA35">
    <cfRule type="iconSet" priority="1011">
      <iconSet>
        <cfvo type="percent" val="0"/>
        <cfvo type="num" val="80"/>
        <cfvo type="num" val="90"/>
      </iconSet>
    </cfRule>
    <cfRule type="iconSet" priority="1012">
      <iconSet>
        <cfvo type="percent" val="0"/>
        <cfvo type="percent" val="80"/>
        <cfvo type="percent" val="90"/>
      </iconSet>
    </cfRule>
    <cfRule type="iconSet" priority="1013">
      <iconSet>
        <cfvo type="percent" val="0"/>
        <cfvo type="num" val="80"/>
        <cfvo type="num" val="90"/>
      </iconSet>
    </cfRule>
  </conditionalFormatting>
  <conditionalFormatting sqref="AA37">
    <cfRule type="iconSet" priority="392">
      <iconSet>
        <cfvo type="percent" val="0"/>
        <cfvo type="num" val="60" gte="0"/>
        <cfvo type="num" val="80"/>
      </iconSet>
    </cfRule>
    <cfRule type="iconSet" priority="393">
      <iconSet>
        <cfvo type="percent" val="0"/>
        <cfvo type="percent" val="80"/>
        <cfvo type="percent" val="90"/>
      </iconSet>
    </cfRule>
    <cfRule type="iconSet" priority="394">
      <iconSet>
        <cfvo type="percent" val="0"/>
        <cfvo type="num" val="80"/>
        <cfvo type="num" val="90"/>
      </iconSet>
    </cfRule>
  </conditionalFormatting>
  <conditionalFormatting sqref="AA38">
    <cfRule type="iconSet" priority="388">
      <iconSet>
        <cfvo type="percent" val="0"/>
        <cfvo type="num" val="60" gte="0"/>
        <cfvo type="num" val="80"/>
      </iconSet>
    </cfRule>
  </conditionalFormatting>
  <conditionalFormatting sqref="AA39">
    <cfRule type="iconSet" priority="396">
      <iconSet>
        <cfvo type="percent" val="0"/>
        <cfvo type="num" val="60" gte="0"/>
        <cfvo type="num" val="80"/>
      </iconSet>
    </cfRule>
    <cfRule type="iconSet" priority="397">
      <iconSet>
        <cfvo type="percent" val="0"/>
        <cfvo type="percent" val="80"/>
        <cfvo type="percent" val="90"/>
      </iconSet>
    </cfRule>
    <cfRule type="iconSet" priority="398">
      <iconSet>
        <cfvo type="percent" val="0"/>
        <cfvo type="num" val="80"/>
        <cfvo type="num" val="90"/>
      </iconSet>
    </cfRule>
  </conditionalFormatting>
  <conditionalFormatting sqref="AA41">
    <cfRule type="iconSet" priority="374">
      <iconSet>
        <cfvo type="percent" val="0"/>
        <cfvo type="num" val="60" gte="0"/>
        <cfvo type="num" val="80"/>
      </iconSet>
    </cfRule>
    <cfRule type="iconSet" priority="375">
      <iconSet>
        <cfvo type="percent" val="0"/>
        <cfvo type="percent" val="80"/>
        <cfvo type="percent" val="90"/>
      </iconSet>
    </cfRule>
    <cfRule type="iconSet" priority="376">
      <iconSet>
        <cfvo type="percent" val="0"/>
        <cfvo type="num" val="80"/>
        <cfvo type="num" val="90"/>
      </iconSet>
    </cfRule>
  </conditionalFormatting>
  <conditionalFormatting sqref="AA42">
    <cfRule type="iconSet" priority="370">
      <iconSet>
        <cfvo type="percent" val="0"/>
        <cfvo type="num" val="60" gte="0"/>
        <cfvo type="num" val="80"/>
      </iconSet>
    </cfRule>
    <cfRule type="iconSet" priority="371">
      <iconSet>
        <cfvo type="percent" val="0"/>
        <cfvo type="percent" val="80"/>
        <cfvo type="percent" val="90"/>
      </iconSet>
    </cfRule>
    <cfRule type="iconSet" priority="372">
      <iconSet>
        <cfvo type="percent" val="0"/>
        <cfvo type="num" val="80"/>
        <cfvo type="num" val="90"/>
      </iconSet>
    </cfRule>
  </conditionalFormatting>
  <conditionalFormatting sqref="AA43">
    <cfRule type="iconSet" priority="366">
      <iconSet>
        <cfvo type="percent" val="0"/>
        <cfvo type="num" val="60" gte="0"/>
        <cfvo type="num" val="80"/>
      </iconSet>
    </cfRule>
    <cfRule type="iconSet" priority="367">
      <iconSet>
        <cfvo type="percent" val="0"/>
        <cfvo type="percent" val="80"/>
        <cfvo type="percent" val="90"/>
      </iconSet>
    </cfRule>
    <cfRule type="iconSet" priority="368">
      <iconSet>
        <cfvo type="percent" val="0"/>
        <cfvo type="num" val="80"/>
        <cfvo type="num" val="90"/>
      </iconSet>
    </cfRule>
  </conditionalFormatting>
  <conditionalFormatting sqref="AA45">
    <cfRule type="iconSet" priority="2021">
      <iconSet>
        <cfvo type="percent" val="0"/>
        <cfvo type="num" val="60"/>
        <cfvo type="num" val="80"/>
      </iconSet>
    </cfRule>
  </conditionalFormatting>
  <conditionalFormatting sqref="AA47">
    <cfRule type="iconSet" priority="2014">
      <iconSet>
        <cfvo type="percent" val="0"/>
        <cfvo type="num" val="60"/>
        <cfvo type="num" val="80"/>
      </iconSet>
    </cfRule>
  </conditionalFormatting>
  <conditionalFormatting sqref="AA48">
    <cfRule type="iconSet" priority="680">
      <iconSet>
        <cfvo type="percent" val="0"/>
        <cfvo type="num" val="20"/>
        <cfvo type="num" val="40"/>
      </iconSet>
    </cfRule>
    <cfRule type="iconSet" priority="681">
      <iconSet>
        <cfvo type="percent" val="0"/>
        <cfvo type="num" val="1"/>
        <cfvo type="num" val="50"/>
      </iconSet>
    </cfRule>
    <cfRule type="iconSet" priority="682">
      <iconSet reverse="1">
        <cfvo type="percent" val="0"/>
        <cfvo type="num" val="10"/>
        <cfvo type="num" val="40"/>
      </iconSet>
    </cfRule>
  </conditionalFormatting>
  <conditionalFormatting sqref="AA49:AA50">
    <cfRule type="iconSet" priority="740">
      <iconSet>
        <cfvo type="percent" val="0"/>
        <cfvo type="num" val="50"/>
        <cfvo type="num" val="70"/>
      </iconSet>
    </cfRule>
  </conditionalFormatting>
  <conditionalFormatting sqref="AA49:AA52">
    <cfRule type="iconSet" priority="915">
      <iconSet reverse="1">
        <cfvo type="percent" val="0"/>
        <cfvo type="num" val="10"/>
        <cfvo type="num" val="40"/>
      </iconSet>
    </cfRule>
  </conditionalFormatting>
  <conditionalFormatting sqref="AA53:AA54">
    <cfRule type="iconSet" priority="970">
      <iconSet>
        <cfvo type="percent" val="0"/>
        <cfvo type="num" val="60"/>
        <cfvo type="num" val="85" gte="0"/>
      </iconSet>
    </cfRule>
  </conditionalFormatting>
  <conditionalFormatting sqref="AA55">
    <cfRule type="iconSet" priority="2170">
      <iconSet>
        <cfvo type="percent" val="0"/>
        <cfvo type="num" val="80"/>
        <cfvo type="num" val="90"/>
      </iconSet>
    </cfRule>
    <cfRule type="iconSet" priority="2171">
      <iconSet>
        <cfvo type="percent" val="0"/>
        <cfvo type="percent" val="80"/>
        <cfvo type="percent" val="90"/>
      </iconSet>
    </cfRule>
    <cfRule type="iconSet" priority="2172">
      <iconSet>
        <cfvo type="percent" val="0"/>
        <cfvo type="num" val="80"/>
        <cfvo type="num" val="90"/>
      </iconSet>
    </cfRule>
  </conditionalFormatting>
  <conditionalFormatting sqref="AA56">
    <cfRule type="iconSet" priority="654">
      <iconSet>
        <cfvo type="percent" val="0"/>
        <cfvo type="num" val="60"/>
        <cfvo type="num" val="85" gte="0"/>
      </iconSet>
    </cfRule>
  </conditionalFormatting>
  <conditionalFormatting sqref="AA57">
    <cfRule type="iconSet" priority="595">
      <iconSet>
        <cfvo type="percent" val="0"/>
        <cfvo type="num" val="70"/>
        <cfvo type="num" val="90"/>
      </iconSet>
    </cfRule>
    <cfRule type="iconSet" priority="598">
      <iconSet>
        <cfvo type="percent" val="0"/>
        <cfvo type="num" val="60"/>
        <cfvo type="num" val="85" gte="0"/>
      </iconSet>
    </cfRule>
  </conditionalFormatting>
  <conditionalFormatting sqref="AA59">
    <cfRule type="iconSet" priority="623">
      <iconSet>
        <cfvo type="percent" val="0"/>
        <cfvo type="num" val="60"/>
        <cfvo type="num" val="85" gte="0"/>
      </iconSet>
    </cfRule>
  </conditionalFormatting>
  <conditionalFormatting sqref="AA60">
    <cfRule type="iconSet" priority="993">
      <iconSet>
        <cfvo type="percent" val="0"/>
        <cfvo type="num" val="80"/>
        <cfvo type="num" val="90"/>
      </iconSet>
    </cfRule>
    <cfRule type="iconSet" priority="994">
      <iconSet>
        <cfvo type="percent" val="0"/>
        <cfvo type="percent" val="80"/>
        <cfvo type="percent" val="90"/>
      </iconSet>
    </cfRule>
    <cfRule type="iconSet" priority="995">
      <iconSet>
        <cfvo type="percent" val="0"/>
        <cfvo type="num" val="80"/>
        <cfvo type="num" val="90"/>
      </iconSet>
    </cfRule>
  </conditionalFormatting>
  <conditionalFormatting sqref="AA61">
    <cfRule type="iconSet" priority="1002">
      <iconSet>
        <cfvo type="percent" val="0"/>
        <cfvo type="num" val="80"/>
        <cfvo type="num" val="90"/>
      </iconSet>
    </cfRule>
    <cfRule type="iconSet" priority="1003">
      <iconSet>
        <cfvo type="percent" val="0"/>
        <cfvo type="percent" val="80"/>
        <cfvo type="percent" val="90"/>
      </iconSet>
    </cfRule>
    <cfRule type="iconSet" priority="1004">
      <iconSet>
        <cfvo type="percent" val="0"/>
        <cfvo type="num" val="80"/>
        <cfvo type="num" val="90"/>
      </iconSet>
    </cfRule>
  </conditionalFormatting>
  <conditionalFormatting sqref="AA62">
    <cfRule type="iconSet" priority="244">
      <iconSet>
        <cfvo type="percent" val="0"/>
        <cfvo type="num" val="80"/>
        <cfvo type="num" val="90"/>
      </iconSet>
    </cfRule>
    <cfRule type="iconSet" priority="245">
      <iconSet>
        <cfvo type="percent" val="0"/>
        <cfvo type="percent" val="80"/>
        <cfvo type="percent" val="90"/>
      </iconSet>
    </cfRule>
    <cfRule type="iconSet" priority="246">
      <iconSet>
        <cfvo type="percent" val="0"/>
        <cfvo type="num" val="80"/>
        <cfvo type="num" val="90"/>
      </iconSet>
    </cfRule>
  </conditionalFormatting>
  <conditionalFormatting sqref="AB7:AB8">
    <cfRule type="iconSet" priority="5478">
      <iconSet>
        <cfvo type="percent" val="0"/>
        <cfvo type="num" val="80"/>
        <cfvo type="num" val="89.5"/>
      </iconSet>
    </cfRule>
  </conditionalFormatting>
  <conditionalFormatting sqref="AB9">
    <cfRule type="iconSet" priority="2068">
      <iconSet reverse="1">
        <cfvo type="percent" val="0"/>
        <cfvo type="num" val="5" gte="0"/>
        <cfvo type="num" val="15" gte="0"/>
      </iconSet>
    </cfRule>
  </conditionalFormatting>
  <conditionalFormatting sqref="AB10">
    <cfRule type="iconSet" priority="5533">
      <iconSet reverse="1">
        <cfvo type="percent" val="0"/>
        <cfvo type="num" val="5" gte="0"/>
        <cfvo type="num" val="15" gte="0"/>
      </iconSet>
    </cfRule>
  </conditionalFormatting>
  <conditionalFormatting sqref="AB13:AB14">
    <cfRule type="iconSet" priority="1064">
      <iconSet>
        <cfvo type="percent" val="0"/>
        <cfvo type="num" val="80"/>
        <cfvo type="num" val="90"/>
      </iconSet>
    </cfRule>
  </conditionalFormatting>
  <conditionalFormatting sqref="AB15:AB16">
    <cfRule type="iconSet" priority="1059">
      <iconSet>
        <cfvo type="percent" val="0"/>
        <cfvo type="num" val="80"/>
        <cfvo type="num" val="90"/>
      </iconSet>
    </cfRule>
  </conditionalFormatting>
  <conditionalFormatting sqref="AB17:AB19">
    <cfRule type="iconSet" priority="1054">
      <iconSet>
        <cfvo type="percent" val="0"/>
        <cfvo type="num" val="80"/>
        <cfvo type="num" val="90"/>
      </iconSet>
    </cfRule>
  </conditionalFormatting>
  <conditionalFormatting sqref="AB20">
    <cfRule type="iconSet" priority="2121">
      <iconSet>
        <cfvo type="percent" val="0"/>
        <cfvo type="num" val="80"/>
        <cfvo type="num" val="90"/>
      </iconSet>
    </cfRule>
  </conditionalFormatting>
  <conditionalFormatting sqref="AB21">
    <cfRule type="iconSet" priority="1037">
      <iconSet>
        <cfvo type="percent" val="0"/>
        <cfvo type="num" val="80"/>
        <cfvo type="num" val="90"/>
      </iconSet>
    </cfRule>
  </conditionalFormatting>
  <conditionalFormatting sqref="AB23">
    <cfRule type="iconSet" priority="287">
      <iconSet>
        <cfvo type="percent" val="0"/>
        <cfvo type="num" val="80"/>
        <cfvo type="num" val="90"/>
      </iconSet>
    </cfRule>
    <cfRule type="iconSet" priority="288">
      <iconSet>
        <cfvo type="percent" val="0"/>
        <cfvo type="percent" val="80"/>
        <cfvo type="percent" val="90"/>
      </iconSet>
    </cfRule>
    <cfRule type="iconSet" priority="289">
      <iconSet>
        <cfvo type="percent" val="0"/>
        <cfvo type="num" val="80"/>
        <cfvo type="num" val="90"/>
      </iconSet>
    </cfRule>
  </conditionalFormatting>
  <conditionalFormatting sqref="AB26 Z26">
    <cfRule type="iconSet" priority="273">
      <iconSet>
        <cfvo type="percent" val="0"/>
        <cfvo type="num" val="80"/>
        <cfvo type="num" val="90"/>
      </iconSet>
    </cfRule>
    <cfRule type="iconSet" priority="274">
      <iconSet>
        <cfvo type="percent" val="0"/>
        <cfvo type="percent" val="80"/>
        <cfvo type="percent" val="90"/>
      </iconSet>
    </cfRule>
    <cfRule type="iconSet" priority="275">
      <iconSet>
        <cfvo type="percent" val="0"/>
        <cfvo type="num" val="80"/>
        <cfvo type="num" val="90"/>
      </iconSet>
    </cfRule>
  </conditionalFormatting>
  <conditionalFormatting sqref="AB28">
    <cfRule type="iconSet" priority="575">
      <iconSet>
        <cfvo type="percent" val="0"/>
        <cfvo type="num" val="80"/>
        <cfvo type="num" val="90"/>
      </iconSet>
    </cfRule>
  </conditionalFormatting>
  <conditionalFormatting sqref="AB29">
    <cfRule type="iconSet" priority="557">
      <iconSet>
        <cfvo type="percent" val="0"/>
        <cfvo type="num" val="80"/>
        <cfvo type="num" val="90"/>
      </iconSet>
    </cfRule>
  </conditionalFormatting>
  <conditionalFormatting sqref="AB31">
    <cfRule type="iconSet" priority="1032">
      <iconSet>
        <cfvo type="percent" val="0"/>
        <cfvo type="num" val="80"/>
        <cfvo type="num" val="90"/>
      </iconSet>
    </cfRule>
  </conditionalFormatting>
  <conditionalFormatting sqref="AB32">
    <cfRule type="iconSet" priority="1027">
      <iconSet>
        <cfvo type="percent" val="0"/>
        <cfvo type="num" val="80"/>
        <cfvo type="num" val="90"/>
      </iconSet>
    </cfRule>
  </conditionalFormatting>
  <conditionalFormatting sqref="AB34">
    <cfRule type="iconSet" priority="1022">
      <iconSet>
        <cfvo type="percent" val="0"/>
        <cfvo type="num" val="80"/>
        <cfvo type="num" val="90"/>
      </iconSet>
    </cfRule>
    <cfRule type="iconSet" priority="1023">
      <iconSet>
        <cfvo type="percent" val="0"/>
        <cfvo type="percent" val="80"/>
        <cfvo type="percent" val="90"/>
      </iconSet>
    </cfRule>
    <cfRule type="iconSet" priority="1024">
      <iconSet>
        <cfvo type="percent" val="0"/>
        <cfvo type="num" val="80"/>
        <cfvo type="num" val="90"/>
      </iconSet>
    </cfRule>
  </conditionalFormatting>
  <conditionalFormatting sqref="AB35">
    <cfRule type="iconSet" priority="1014">
      <iconSet>
        <cfvo type="percent" val="0"/>
        <cfvo type="num" val="80"/>
        <cfvo type="num" val="90"/>
      </iconSet>
    </cfRule>
    <cfRule type="iconSet" priority="1015">
      <iconSet>
        <cfvo type="percent" val="0"/>
        <cfvo type="percent" val="80"/>
        <cfvo type="percent" val="90"/>
      </iconSet>
    </cfRule>
    <cfRule type="iconSet" priority="1016">
      <iconSet>
        <cfvo type="percent" val="0"/>
        <cfvo type="num" val="80"/>
        <cfvo type="num" val="90"/>
      </iconSet>
    </cfRule>
  </conditionalFormatting>
  <conditionalFormatting sqref="AB37">
    <cfRule type="iconSet" priority="533">
      <iconSet>
        <cfvo type="percent" val="0"/>
        <cfvo type="num" val="70" gte="0"/>
        <cfvo type="num" val="90"/>
      </iconSet>
    </cfRule>
  </conditionalFormatting>
  <conditionalFormatting sqref="AB38">
    <cfRule type="iconSet" priority="511">
      <iconSet>
        <cfvo type="percent" val="0"/>
        <cfvo type="percent" val="80"/>
        <cfvo type="percent" val="90"/>
      </iconSet>
    </cfRule>
    <cfRule type="iconSet" priority="511">
      <iconSet>
        <cfvo type="percent" val="0"/>
        <cfvo type="num" val="80"/>
        <cfvo type="num" val="90"/>
      </iconSet>
    </cfRule>
    <cfRule type="iconSet" priority="511">
      <iconSet>
        <cfvo type="percent" val="0"/>
        <cfvo type="num" val="80"/>
        <cfvo type="num" val="90"/>
      </iconSet>
    </cfRule>
  </conditionalFormatting>
  <conditionalFormatting sqref="AB39">
    <cfRule type="iconSet" priority="482">
      <iconSet>
        <cfvo type="percent" val="0"/>
        <cfvo type="num" val="80"/>
        <cfvo type="num" val="90"/>
      </iconSet>
    </cfRule>
    <cfRule type="iconSet" priority="483">
      <iconSet>
        <cfvo type="percent" val="0"/>
        <cfvo type="percent" val="80"/>
        <cfvo type="percent" val="90"/>
      </iconSet>
    </cfRule>
    <cfRule type="iconSet" priority="484">
      <iconSet>
        <cfvo type="percent" val="0"/>
        <cfvo type="num" val="80"/>
        <cfvo type="num" val="90"/>
      </iconSet>
    </cfRule>
  </conditionalFormatting>
  <conditionalFormatting sqref="AB41">
    <cfRule type="iconSet" priority="463">
      <iconSet>
        <cfvo type="percent" val="0"/>
        <cfvo type="num" val="60"/>
        <cfvo type="num" val="80"/>
      </iconSet>
    </cfRule>
  </conditionalFormatting>
  <conditionalFormatting sqref="AB42">
    <cfRule type="iconSet" priority="444">
      <iconSet>
        <cfvo type="percent" val="0"/>
        <cfvo type="num" val="60"/>
        <cfvo type="num" val="80"/>
      </iconSet>
    </cfRule>
  </conditionalFormatting>
  <conditionalFormatting sqref="AB43">
    <cfRule type="iconSet" priority="427">
      <iconSet>
        <cfvo type="percent" val="0"/>
        <cfvo type="num" val="60"/>
        <cfvo type="num" val="80"/>
      </iconSet>
    </cfRule>
  </conditionalFormatting>
  <conditionalFormatting sqref="AB44">
    <cfRule type="iconSet" priority="409">
      <iconSet>
        <cfvo type="percent" val="0"/>
        <cfvo type="num" val="60"/>
        <cfvo type="num" val="80"/>
      </iconSet>
    </cfRule>
  </conditionalFormatting>
  <conditionalFormatting sqref="AB45">
    <cfRule type="iconSet" priority="2022">
      <iconSet>
        <cfvo type="percent" val="0"/>
        <cfvo type="num" val="60"/>
        <cfvo type="num" val="85" gte="0"/>
      </iconSet>
    </cfRule>
  </conditionalFormatting>
  <conditionalFormatting sqref="AB47">
    <cfRule type="iconSet" priority="2015">
      <iconSet>
        <cfvo type="percent" val="0"/>
        <cfvo type="num" val="60"/>
        <cfvo type="num" val="85" gte="0"/>
      </iconSet>
    </cfRule>
  </conditionalFormatting>
  <conditionalFormatting sqref="AB48">
    <cfRule type="iconSet" priority="683">
      <iconSet>
        <cfvo type="percent" val="0"/>
        <cfvo type="num" val="60"/>
        <cfvo type="num" val="80"/>
      </iconSet>
    </cfRule>
  </conditionalFormatting>
  <conditionalFormatting sqref="AB49">
    <cfRule type="iconSet" priority="706">
      <iconSet>
        <cfvo type="percent" val="0"/>
        <cfvo type="num" val="60"/>
        <cfvo type="num" val="80"/>
      </iconSet>
    </cfRule>
  </conditionalFormatting>
  <conditionalFormatting sqref="AB50">
    <cfRule type="iconSet" priority="739">
      <iconSet>
        <cfvo type="percent" val="0"/>
        <cfvo type="num" val="60"/>
        <cfvo type="num" val="85" gte="0"/>
      </iconSet>
    </cfRule>
  </conditionalFormatting>
  <conditionalFormatting sqref="AB51">
    <cfRule type="iconSet" priority="742">
      <iconSet>
        <cfvo type="percent" val="0"/>
        <cfvo type="num" val="60"/>
        <cfvo type="num" val="80"/>
      </iconSet>
    </cfRule>
  </conditionalFormatting>
  <conditionalFormatting sqref="AB52">
    <cfRule type="iconSet" priority="914">
      <iconSet>
        <cfvo type="percent" val="0"/>
        <cfvo type="num" val="60"/>
        <cfvo type="num" val="80"/>
      </iconSet>
    </cfRule>
  </conditionalFormatting>
  <conditionalFormatting sqref="AB53">
    <cfRule type="iconSet" priority="815">
      <iconSet>
        <cfvo type="percent" val="0"/>
        <cfvo type="num" val="60"/>
        <cfvo type="num" val="85" gte="0"/>
      </iconSet>
    </cfRule>
  </conditionalFormatting>
  <conditionalFormatting sqref="AB54">
    <cfRule type="iconSet" priority="969">
      <iconSet>
        <cfvo type="percent" val="0"/>
        <cfvo type="num" val="60"/>
        <cfvo type="num" val="80"/>
      </iconSet>
    </cfRule>
  </conditionalFormatting>
  <conditionalFormatting sqref="AB55">
    <cfRule type="iconSet" priority="2169">
      <iconSet>
        <cfvo type="percent" val="0"/>
        <cfvo type="num" val="60"/>
        <cfvo type="num" val="85" gte="0"/>
      </iconSet>
    </cfRule>
  </conditionalFormatting>
  <conditionalFormatting sqref="AB56">
    <cfRule type="iconSet" priority="653">
      <iconSet>
        <cfvo type="percent" val="0"/>
        <cfvo type="num" val="60"/>
        <cfvo type="num" val="80"/>
      </iconSet>
    </cfRule>
  </conditionalFormatting>
  <conditionalFormatting sqref="AB57">
    <cfRule type="iconSet" priority="596">
      <iconSet>
        <cfvo type="percent" val="0"/>
        <cfvo type="num" val="60"/>
        <cfvo type="num" val="85" gte="0"/>
      </iconSet>
    </cfRule>
  </conditionalFormatting>
  <conditionalFormatting sqref="AB59">
    <cfRule type="iconSet" priority="624">
      <iconSet>
        <cfvo type="percent" val="0"/>
        <cfvo type="num" val="80"/>
        <cfvo type="num" val="90"/>
      </iconSet>
    </cfRule>
    <cfRule type="iconSet" priority="625">
      <iconSet>
        <cfvo type="percent" val="0"/>
        <cfvo type="percent" val="80"/>
        <cfvo type="percent" val="90"/>
      </iconSet>
    </cfRule>
    <cfRule type="iconSet" priority="626">
      <iconSet>
        <cfvo type="percent" val="0"/>
        <cfvo type="num" val="80"/>
        <cfvo type="num" val="90"/>
      </iconSet>
    </cfRule>
  </conditionalFormatting>
  <conditionalFormatting sqref="AB60">
    <cfRule type="iconSet" priority="996">
      <iconSet>
        <cfvo type="percent" val="0"/>
        <cfvo type="num" val="80"/>
        <cfvo type="num" val="90"/>
      </iconSet>
    </cfRule>
    <cfRule type="iconSet" priority="997">
      <iconSet>
        <cfvo type="percent" val="0"/>
        <cfvo type="percent" val="80"/>
        <cfvo type="percent" val="90"/>
      </iconSet>
    </cfRule>
    <cfRule type="iconSet" priority="998">
      <iconSet>
        <cfvo type="percent" val="0"/>
        <cfvo type="num" val="80"/>
        <cfvo type="num" val="90"/>
      </iconSet>
    </cfRule>
  </conditionalFormatting>
  <conditionalFormatting sqref="AB61">
    <cfRule type="iconSet" priority="1005">
      <iconSet>
        <cfvo type="percent" val="0"/>
        <cfvo type="num" val="80"/>
        <cfvo type="num" val="90"/>
      </iconSet>
    </cfRule>
    <cfRule type="iconSet" priority="1006">
      <iconSet>
        <cfvo type="percent" val="0"/>
        <cfvo type="percent" val="80"/>
        <cfvo type="percent" val="90"/>
      </iconSet>
    </cfRule>
    <cfRule type="iconSet" priority="1007">
      <iconSet>
        <cfvo type="percent" val="0"/>
        <cfvo type="num" val="80"/>
        <cfvo type="num" val="90"/>
      </iconSet>
    </cfRule>
  </conditionalFormatting>
  <conditionalFormatting sqref="AB62">
    <cfRule type="iconSet" priority="243">
      <iconSet>
        <cfvo type="percent" val="0"/>
        <cfvo type="num" val="60"/>
        <cfvo type="num" val="85" gte="0"/>
      </iconSet>
    </cfRule>
  </conditionalFormatting>
  <conditionalFormatting sqref="AC7">
    <cfRule type="iconSet" priority="226">
      <iconSet>
        <cfvo type="percent" val="0"/>
        <cfvo type="num" val="80"/>
        <cfvo type="num" val="89.5"/>
      </iconSet>
    </cfRule>
  </conditionalFormatting>
  <conditionalFormatting sqref="AC9">
    <cfRule type="iconSet" priority="3225">
      <iconSet>
        <cfvo type="percent" val="0"/>
        <cfvo type="num" val="80"/>
        <cfvo type="num" val="90"/>
      </iconSet>
    </cfRule>
    <cfRule type="iconSet" priority="3227">
      <iconSet>
        <cfvo type="percent" val="0"/>
        <cfvo type="num" val="0"/>
        <cfvo type="num" val="100"/>
      </iconSet>
    </cfRule>
  </conditionalFormatting>
  <conditionalFormatting sqref="AC10">
    <cfRule type="iconSet" priority="3278">
      <iconSet>
        <cfvo type="percent" val="0"/>
        <cfvo type="num" val="90"/>
        <cfvo type="num" val="95"/>
      </iconSet>
    </cfRule>
  </conditionalFormatting>
  <conditionalFormatting sqref="AC11">
    <cfRule type="iconSet" priority="321">
      <iconSet reverse="1">
        <cfvo type="percent" val="0"/>
        <cfvo type="percent" val="0" gte="0"/>
        <cfvo type="num" val="10"/>
      </iconSet>
    </cfRule>
  </conditionalFormatting>
  <conditionalFormatting sqref="AC12">
    <cfRule type="iconSet" priority="306">
      <iconSet>
        <cfvo type="percent" val="0"/>
        <cfvo type="num" val="15"/>
        <cfvo type="num" val="20" gte="0"/>
      </iconSet>
    </cfRule>
  </conditionalFormatting>
  <conditionalFormatting sqref="AC13">
    <cfRule type="iconSet" priority="205">
      <iconSet>
        <cfvo type="percent" val="0"/>
        <cfvo type="num" val="80"/>
        <cfvo type="num" val="90"/>
      </iconSet>
    </cfRule>
    <cfRule type="iconSet" priority="206">
      <iconSet>
        <cfvo type="percent" val="0"/>
        <cfvo type="percent" val="80"/>
        <cfvo type="percent" val="90"/>
      </iconSet>
    </cfRule>
    <cfRule type="iconSet" priority="207">
      <iconSet>
        <cfvo type="percent" val="0"/>
        <cfvo type="num" val="80"/>
        <cfvo type="num" val="90"/>
      </iconSet>
    </cfRule>
  </conditionalFormatting>
  <conditionalFormatting sqref="AC14">
    <cfRule type="iconSet" priority="200">
      <iconSet>
        <cfvo type="percent" val="0"/>
        <cfvo type="num" val="80"/>
        <cfvo type="num" val="90"/>
      </iconSet>
    </cfRule>
    <cfRule type="iconSet" priority="201">
      <iconSet>
        <cfvo type="percent" val="0"/>
        <cfvo type="percent" val="80"/>
        <cfvo type="percent" val="90"/>
      </iconSet>
    </cfRule>
    <cfRule type="iconSet" priority="202">
      <iconSet>
        <cfvo type="percent" val="0"/>
        <cfvo type="num" val="80"/>
        <cfvo type="num" val="90"/>
      </iconSet>
    </cfRule>
  </conditionalFormatting>
  <conditionalFormatting sqref="AC15">
    <cfRule type="iconSet" priority="190">
      <iconSet>
        <cfvo type="percent" val="0"/>
        <cfvo type="num" val="80"/>
        <cfvo type="num" val="90"/>
      </iconSet>
    </cfRule>
    <cfRule type="iconSet" priority="191">
      <iconSet>
        <cfvo type="percent" val="0"/>
        <cfvo type="percent" val="80"/>
        <cfvo type="percent" val="90"/>
      </iconSet>
    </cfRule>
    <cfRule type="iconSet" priority="192">
      <iconSet>
        <cfvo type="percent" val="0"/>
        <cfvo type="num" val="80"/>
        <cfvo type="num" val="90"/>
      </iconSet>
    </cfRule>
  </conditionalFormatting>
  <conditionalFormatting sqref="AC16">
    <cfRule type="iconSet" priority="185">
      <iconSet>
        <cfvo type="percent" val="0"/>
        <cfvo type="num" val="80"/>
        <cfvo type="num" val="90"/>
      </iconSet>
    </cfRule>
    <cfRule type="iconSet" priority="186">
      <iconSet>
        <cfvo type="percent" val="0"/>
        <cfvo type="percent" val="80"/>
        <cfvo type="percent" val="90"/>
      </iconSet>
    </cfRule>
    <cfRule type="iconSet" priority="187">
      <iconSet>
        <cfvo type="percent" val="0"/>
        <cfvo type="num" val="80"/>
        <cfvo type="num" val="90"/>
      </iconSet>
    </cfRule>
  </conditionalFormatting>
  <conditionalFormatting sqref="AC17">
    <cfRule type="iconSet" priority="180">
      <iconSet>
        <cfvo type="percent" val="0"/>
        <cfvo type="num" val="80"/>
        <cfvo type="num" val="90"/>
      </iconSet>
    </cfRule>
    <cfRule type="iconSet" priority="181">
      <iconSet>
        <cfvo type="percent" val="0"/>
        <cfvo type="percent" val="80"/>
        <cfvo type="percent" val="90"/>
      </iconSet>
    </cfRule>
    <cfRule type="iconSet" priority="182">
      <iconSet>
        <cfvo type="percent" val="0"/>
        <cfvo type="num" val="80"/>
        <cfvo type="num" val="90"/>
      </iconSet>
    </cfRule>
  </conditionalFormatting>
  <conditionalFormatting sqref="AC18">
    <cfRule type="iconSet" priority="175">
      <iconSet>
        <cfvo type="percent" val="0"/>
        <cfvo type="num" val="80"/>
        <cfvo type="num" val="90"/>
      </iconSet>
    </cfRule>
    <cfRule type="iconSet" priority="176">
      <iconSet>
        <cfvo type="percent" val="0"/>
        <cfvo type="percent" val="80"/>
        <cfvo type="percent" val="90"/>
      </iconSet>
    </cfRule>
    <cfRule type="iconSet" priority="177">
      <iconSet>
        <cfvo type="percent" val="0"/>
        <cfvo type="num" val="80"/>
        <cfvo type="num" val="90"/>
      </iconSet>
    </cfRule>
  </conditionalFormatting>
  <conditionalFormatting sqref="AC19">
    <cfRule type="iconSet" priority="172">
      <iconSet>
        <cfvo type="percent" val="0"/>
        <cfvo type="num" val="60"/>
        <cfvo type="num" val="80"/>
      </iconSet>
    </cfRule>
  </conditionalFormatting>
  <conditionalFormatting sqref="AC20">
    <cfRule type="iconSet" priority="162">
      <iconSet>
        <cfvo type="percent" val="0"/>
        <cfvo type="num" val="80"/>
        <cfvo type="num" val="90"/>
      </iconSet>
    </cfRule>
    <cfRule type="iconSet" priority="163">
      <iconSet>
        <cfvo type="percent" val="0"/>
        <cfvo type="percent" val="80"/>
        <cfvo type="percent" val="90"/>
      </iconSet>
    </cfRule>
    <cfRule type="iconSet" priority="164">
      <iconSet>
        <cfvo type="percent" val="0"/>
        <cfvo type="num" val="80"/>
        <cfvo type="num" val="90"/>
      </iconSet>
    </cfRule>
  </conditionalFormatting>
  <conditionalFormatting sqref="AC21">
    <cfRule type="iconSet" priority="158">
      <iconSet>
        <cfvo type="percent" val="0"/>
        <cfvo type="num" val="80"/>
        <cfvo type="num" val="90"/>
      </iconSet>
    </cfRule>
    <cfRule type="iconSet" priority="159">
      <iconSet>
        <cfvo type="percent" val="0"/>
        <cfvo type="percent" val="80"/>
        <cfvo type="percent" val="90"/>
      </iconSet>
    </cfRule>
    <cfRule type="iconSet" priority="160">
      <iconSet>
        <cfvo type="percent" val="0"/>
        <cfvo type="num" val="80"/>
        <cfvo type="num" val="90"/>
      </iconSet>
    </cfRule>
  </conditionalFormatting>
  <conditionalFormatting sqref="AC23">
    <cfRule type="iconSet" priority="145">
      <iconSet>
        <cfvo type="percent" val="0"/>
        <cfvo type="num" val="80"/>
        <cfvo type="num" val="90"/>
      </iconSet>
    </cfRule>
    <cfRule type="iconSet" priority="146">
      <iconSet>
        <cfvo type="percent" val="0"/>
        <cfvo type="percent" val="80"/>
        <cfvo type="percent" val="90"/>
      </iconSet>
    </cfRule>
    <cfRule type="iconSet" priority="147">
      <iconSet>
        <cfvo type="percent" val="0"/>
        <cfvo type="num" val="80"/>
        <cfvo type="num" val="90"/>
      </iconSet>
    </cfRule>
  </conditionalFormatting>
  <conditionalFormatting sqref="AC26">
    <cfRule type="iconSet" priority="264">
      <iconSet>
        <cfvo type="percent" val="0"/>
        <cfvo type="num" val="70"/>
        <cfvo type="num" val="90"/>
      </iconSet>
    </cfRule>
  </conditionalFormatting>
  <conditionalFormatting sqref="AC28">
    <cfRule type="iconSet" priority="97">
      <iconSet>
        <cfvo type="percent" val="0"/>
        <cfvo type="num" val="80"/>
        <cfvo type="num" val="90"/>
      </iconSet>
    </cfRule>
    <cfRule type="iconSet" priority="98">
      <iconSet>
        <cfvo type="percent" val="0"/>
        <cfvo type="percent" val="80"/>
        <cfvo type="percent" val="90"/>
      </iconSet>
    </cfRule>
    <cfRule type="iconSet" priority="99">
      <iconSet>
        <cfvo type="percent" val="0"/>
        <cfvo type="num" val="80"/>
        <cfvo type="num" val="90"/>
      </iconSet>
    </cfRule>
  </conditionalFormatting>
  <conditionalFormatting sqref="AC29">
    <cfRule type="iconSet" priority="95">
      <iconSet>
        <cfvo type="percent" val="0"/>
        <cfvo type="num" val="80"/>
        <cfvo type="num" val="90"/>
      </iconSet>
    </cfRule>
  </conditionalFormatting>
  <conditionalFormatting sqref="AC31">
    <cfRule type="iconSet" priority="134">
      <iconSet>
        <cfvo type="percent" val="0"/>
        <cfvo type="num" val="80"/>
        <cfvo type="num" val="90"/>
      </iconSet>
    </cfRule>
    <cfRule type="iconSet" priority="135">
      <iconSet>
        <cfvo type="percent" val="0"/>
        <cfvo type="percent" val="80"/>
        <cfvo type="percent" val="90"/>
      </iconSet>
    </cfRule>
    <cfRule type="iconSet" priority="136">
      <iconSet>
        <cfvo type="percent" val="0"/>
        <cfvo type="num" val="80"/>
        <cfvo type="num" val="90"/>
      </iconSet>
    </cfRule>
  </conditionalFormatting>
  <conditionalFormatting sqref="AC32">
    <cfRule type="iconSet" priority="129">
      <iconSet>
        <cfvo type="percent" val="0"/>
        <cfvo type="num" val="80"/>
        <cfvo type="num" val="90"/>
      </iconSet>
    </cfRule>
    <cfRule type="iconSet" priority="130">
      <iconSet>
        <cfvo type="percent" val="0"/>
        <cfvo type="percent" val="80"/>
        <cfvo type="percent" val="90"/>
      </iconSet>
    </cfRule>
    <cfRule type="iconSet" priority="131">
      <iconSet>
        <cfvo type="percent" val="0"/>
        <cfvo type="num" val="80"/>
        <cfvo type="num" val="90"/>
      </iconSet>
    </cfRule>
  </conditionalFormatting>
  <conditionalFormatting sqref="AC34:AC35">
    <cfRule type="iconSet" priority="119">
      <iconSet>
        <cfvo type="percent" val="0"/>
        <cfvo type="num" val="80"/>
        <cfvo type="num" val="90"/>
      </iconSet>
    </cfRule>
    <cfRule type="iconSet" priority="120">
      <iconSet>
        <cfvo type="percent" val="0"/>
        <cfvo type="percent" val="80"/>
        <cfvo type="percent" val="90"/>
      </iconSet>
    </cfRule>
    <cfRule type="iconSet" priority="121">
      <iconSet>
        <cfvo type="percent" val="0"/>
        <cfvo type="num" val="80"/>
        <cfvo type="num" val="90"/>
      </iconSet>
    </cfRule>
  </conditionalFormatting>
  <conditionalFormatting sqref="AC37">
    <cfRule type="iconSet" priority="104">
      <iconSet>
        <cfvo type="percent" val="0"/>
        <cfvo type="num" val="60" gte="0"/>
        <cfvo type="num" val="80"/>
      </iconSet>
    </cfRule>
    <cfRule type="iconSet" priority="105">
      <iconSet>
        <cfvo type="percent" val="0"/>
        <cfvo type="percent" val="80"/>
        <cfvo type="percent" val="90"/>
      </iconSet>
    </cfRule>
    <cfRule type="iconSet" priority="106">
      <iconSet>
        <cfvo type="percent" val="0"/>
        <cfvo type="num" val="80"/>
        <cfvo type="num" val="90"/>
      </iconSet>
    </cfRule>
  </conditionalFormatting>
  <conditionalFormatting sqref="AC38">
    <cfRule type="iconSet" priority="102">
      <iconSet>
        <cfvo type="percent" val="0"/>
        <cfvo type="num" val="60" gte="0"/>
        <cfvo type="num" val="80"/>
      </iconSet>
    </cfRule>
  </conditionalFormatting>
  <conditionalFormatting sqref="AC39">
    <cfRule type="iconSet" priority="219">
      <iconSet>
        <cfvo type="percent" val="0"/>
        <cfvo type="num" val="60" gte="0"/>
        <cfvo type="num" val="80"/>
      </iconSet>
    </cfRule>
    <cfRule type="iconSet" priority="220">
      <iconSet>
        <cfvo type="percent" val="0"/>
        <cfvo type="percent" val="80"/>
        <cfvo type="percent" val="90"/>
      </iconSet>
    </cfRule>
    <cfRule type="iconSet" priority="221">
      <iconSet>
        <cfvo type="percent" val="0"/>
        <cfvo type="num" val="80"/>
        <cfvo type="num" val="90"/>
      </iconSet>
    </cfRule>
  </conditionalFormatting>
  <conditionalFormatting sqref="AC40">
    <cfRule type="iconSet" priority="258">
      <iconSet>
        <cfvo type="percent" val="0"/>
        <cfvo type="num" val="0"/>
        <cfvo type="num" val="13"/>
      </iconSet>
    </cfRule>
  </conditionalFormatting>
  <conditionalFormatting sqref="AC41:AC42">
    <cfRule type="iconSet" priority="213">
      <iconSet>
        <cfvo type="percent" val="0"/>
        <cfvo type="num" val="60" gte="0"/>
        <cfvo type="num" val="80"/>
      </iconSet>
    </cfRule>
    <cfRule type="iconSet" priority="214">
      <iconSet>
        <cfvo type="percent" val="0"/>
        <cfvo type="percent" val="80"/>
        <cfvo type="percent" val="90"/>
      </iconSet>
    </cfRule>
    <cfRule type="iconSet" priority="215">
      <iconSet>
        <cfvo type="percent" val="0"/>
        <cfvo type="num" val="80"/>
        <cfvo type="num" val="90"/>
      </iconSet>
    </cfRule>
  </conditionalFormatting>
  <conditionalFormatting sqref="AC43">
    <cfRule type="iconSet" priority="209">
      <iconSet>
        <cfvo type="percent" val="0"/>
        <cfvo type="num" val="60" gte="0"/>
        <cfvo type="num" val="80"/>
      </iconSet>
    </cfRule>
    <cfRule type="iconSet" priority="210">
      <iconSet>
        <cfvo type="percent" val="0"/>
        <cfvo type="percent" val="80"/>
        <cfvo type="percent" val="90"/>
      </iconSet>
    </cfRule>
    <cfRule type="iconSet" priority="211">
      <iconSet>
        <cfvo type="percent" val="0"/>
        <cfvo type="num" val="80"/>
        <cfvo type="num" val="90"/>
      </iconSet>
    </cfRule>
  </conditionalFormatting>
  <conditionalFormatting sqref="AC45">
    <cfRule type="iconSet" priority="3257">
      <iconSet>
        <cfvo type="percent" val="0"/>
        <cfvo type="num" val="60"/>
        <cfvo type="num" val="80"/>
      </iconSet>
    </cfRule>
  </conditionalFormatting>
  <conditionalFormatting sqref="AC46">
    <cfRule type="iconSet" priority="1272">
      <iconSet>
        <cfvo type="percent" val="0"/>
        <cfvo type="num" val="70"/>
        <cfvo type="num" val="90"/>
      </iconSet>
    </cfRule>
  </conditionalFormatting>
  <conditionalFormatting sqref="AC47">
    <cfRule type="iconSet" priority="3204">
      <iconSet>
        <cfvo type="percent" val="0"/>
        <cfvo type="num" val="60"/>
        <cfvo type="num" val="80"/>
      </iconSet>
    </cfRule>
  </conditionalFormatting>
  <conditionalFormatting sqref="AC50">
    <cfRule type="iconSet" priority="2383">
      <iconSet>
        <cfvo type="percent" val="0"/>
        <cfvo type="num" val="80"/>
        <cfvo type="num" val="90"/>
      </iconSet>
    </cfRule>
    <cfRule type="iconSet" priority="2384">
      <iconSet>
        <cfvo type="percent" val="0"/>
        <cfvo type="percent" val="80"/>
        <cfvo type="percent" val="90"/>
      </iconSet>
    </cfRule>
    <cfRule type="iconSet" priority="2385">
      <iconSet>
        <cfvo type="percent" val="0"/>
        <cfvo type="num" val="80"/>
        <cfvo type="num" val="90"/>
      </iconSet>
    </cfRule>
  </conditionalFormatting>
  <conditionalFormatting sqref="AC60:AC61">
    <cfRule type="iconSet" priority="109">
      <iconSet>
        <cfvo type="percent" val="0"/>
        <cfvo type="num" val="80"/>
        <cfvo type="num" val="90"/>
      </iconSet>
    </cfRule>
    <cfRule type="iconSet" priority="110">
      <iconSet>
        <cfvo type="percent" val="0"/>
        <cfvo type="percent" val="80"/>
        <cfvo type="percent" val="90"/>
      </iconSet>
    </cfRule>
    <cfRule type="iconSet" priority="111">
      <iconSet>
        <cfvo type="percent" val="0"/>
        <cfvo type="num" val="80"/>
        <cfvo type="num" val="90"/>
      </iconSet>
    </cfRule>
  </conditionalFormatting>
  <conditionalFormatting sqref="AC62">
    <cfRule type="iconSet" priority="230">
      <iconSet>
        <cfvo type="percent" val="0"/>
        <cfvo type="num" val="80"/>
        <cfvo type="num" val="90"/>
      </iconSet>
    </cfRule>
    <cfRule type="iconSet" priority="232">
      <iconSet>
        <cfvo type="percent" val="0"/>
        <cfvo type="num" val="60"/>
        <cfvo type="num" val="80"/>
      </iconSet>
    </cfRule>
  </conditionalFormatting>
  <conditionalFormatting sqref="AD9">
    <cfRule type="iconSet" priority="3226">
      <iconSet reverse="1">
        <cfvo type="percent" val="0"/>
        <cfvo type="num" val="5" gte="0"/>
        <cfvo type="num" val="15" gte="0"/>
      </iconSet>
    </cfRule>
  </conditionalFormatting>
  <conditionalFormatting sqref="AD10">
    <cfRule type="iconSet" priority="3280">
      <iconSet reverse="1">
        <cfvo type="percent" val="0"/>
        <cfvo type="num" val="5" gte="0"/>
        <cfvo type="num" val="15" gte="0"/>
      </iconSet>
    </cfRule>
  </conditionalFormatting>
  <conditionalFormatting sqref="AD11">
    <cfRule type="iconSet" priority="322">
      <iconSet reverse="1">
        <cfvo type="percent" val="0"/>
        <cfvo type="num" val="5" gte="0"/>
        <cfvo type="num" val="15" gte="0"/>
      </iconSet>
    </cfRule>
  </conditionalFormatting>
  <conditionalFormatting sqref="AD13">
    <cfRule type="iconSet" priority="204">
      <iconSet>
        <cfvo type="percent" val="0"/>
        <cfvo type="num" val="80"/>
        <cfvo type="num" val="90"/>
      </iconSet>
    </cfRule>
  </conditionalFormatting>
  <conditionalFormatting sqref="AD14">
    <cfRule type="iconSet" priority="199">
      <iconSet>
        <cfvo type="percent" val="0"/>
        <cfvo type="num" val="80"/>
        <cfvo type="num" val="90"/>
      </iconSet>
    </cfRule>
  </conditionalFormatting>
  <conditionalFormatting sqref="AD15">
    <cfRule type="iconSet" priority="189">
      <iconSet>
        <cfvo type="percent" val="0"/>
        <cfvo type="num" val="80"/>
        <cfvo type="num" val="90"/>
      </iconSet>
    </cfRule>
  </conditionalFormatting>
  <conditionalFormatting sqref="AD16">
    <cfRule type="iconSet" priority="184">
      <iconSet>
        <cfvo type="percent" val="0"/>
        <cfvo type="num" val="80"/>
        <cfvo type="num" val="90"/>
      </iconSet>
    </cfRule>
  </conditionalFormatting>
  <conditionalFormatting sqref="AD17">
    <cfRule type="iconSet" priority="179">
      <iconSet>
        <cfvo type="percent" val="0"/>
        <cfvo type="num" val="80"/>
        <cfvo type="num" val="90"/>
      </iconSet>
    </cfRule>
  </conditionalFormatting>
  <conditionalFormatting sqref="AD18">
    <cfRule type="iconSet" priority="174">
      <iconSet>
        <cfvo type="percent" val="0"/>
        <cfvo type="num" val="80"/>
        <cfvo type="num" val="90"/>
      </iconSet>
    </cfRule>
  </conditionalFormatting>
  <conditionalFormatting sqref="AD19">
    <cfRule type="iconSet" priority="173">
      <iconSet>
        <cfvo type="percent" val="0"/>
        <cfvo type="num" val="80"/>
        <cfvo type="num" val="90"/>
      </iconSet>
    </cfRule>
  </conditionalFormatting>
  <conditionalFormatting sqref="AD20">
    <cfRule type="iconSet" priority="166">
      <iconSet>
        <cfvo type="percent" val="0"/>
        <cfvo type="num" val="80"/>
        <cfvo type="num" val="90"/>
      </iconSet>
    </cfRule>
  </conditionalFormatting>
  <conditionalFormatting sqref="AD21">
    <cfRule type="iconSet" priority="157">
      <iconSet>
        <cfvo type="percent" val="0"/>
        <cfvo type="num" val="80"/>
        <cfvo type="num" val="90"/>
      </iconSet>
    </cfRule>
  </conditionalFormatting>
  <conditionalFormatting sqref="AD23">
    <cfRule type="iconSet" priority="144">
      <iconSet>
        <cfvo type="percent" val="0"/>
        <cfvo type="num" val="80"/>
        <cfvo type="num" val="90"/>
      </iconSet>
    </cfRule>
  </conditionalFormatting>
  <conditionalFormatting sqref="AD26">
    <cfRule type="iconSet" priority="265">
      <iconSet>
        <cfvo type="percent" val="0"/>
        <cfvo type="num" val="80"/>
        <cfvo type="num" val="90"/>
      </iconSet>
    </cfRule>
    <cfRule type="iconSet" priority="266">
      <iconSet>
        <cfvo type="percent" val="0"/>
        <cfvo type="percent" val="80"/>
        <cfvo type="percent" val="90"/>
      </iconSet>
    </cfRule>
    <cfRule type="iconSet" priority="267">
      <iconSet>
        <cfvo type="percent" val="0"/>
        <cfvo type="num" val="80"/>
        <cfvo type="num" val="90"/>
      </iconSet>
    </cfRule>
  </conditionalFormatting>
  <conditionalFormatting sqref="AD29 S29 V29">
    <cfRule type="iconSet" priority="5479">
      <iconSet>
        <cfvo type="percent" val="0"/>
        <cfvo type="num" val="80"/>
        <cfvo type="num" val="90"/>
      </iconSet>
    </cfRule>
  </conditionalFormatting>
  <conditionalFormatting sqref="AD31">
    <cfRule type="iconSet" priority="133">
      <iconSet>
        <cfvo type="percent" val="0"/>
        <cfvo type="num" val="80"/>
        <cfvo type="num" val="90"/>
      </iconSet>
    </cfRule>
  </conditionalFormatting>
  <conditionalFormatting sqref="AD32">
    <cfRule type="iconSet" priority="128">
      <iconSet>
        <cfvo type="percent" val="0"/>
        <cfvo type="num" val="80"/>
        <cfvo type="num" val="90"/>
      </iconSet>
    </cfRule>
  </conditionalFormatting>
  <conditionalFormatting sqref="AD34:AD35">
    <cfRule type="iconSet" priority="122">
      <iconSet>
        <cfvo type="percent" val="0"/>
        <cfvo type="num" val="80"/>
        <cfvo type="num" val="90"/>
      </iconSet>
    </cfRule>
    <cfRule type="iconSet" priority="123">
      <iconSet>
        <cfvo type="percent" val="0"/>
        <cfvo type="percent" val="80"/>
        <cfvo type="percent" val="90"/>
      </iconSet>
    </cfRule>
    <cfRule type="iconSet" priority="124">
      <iconSet>
        <cfvo type="percent" val="0"/>
        <cfvo type="num" val="80"/>
        <cfvo type="num" val="90"/>
      </iconSet>
    </cfRule>
  </conditionalFormatting>
  <conditionalFormatting sqref="AD37">
    <cfRule type="iconSet" priority="537">
      <iconSet>
        <cfvo type="percent" val="0"/>
        <cfvo type="num" val="80"/>
        <cfvo type="num" val="90"/>
      </iconSet>
    </cfRule>
    <cfRule type="iconSet" priority="538">
      <iconSet>
        <cfvo type="percent" val="0"/>
        <cfvo type="percent" val="80"/>
        <cfvo type="percent" val="90"/>
      </iconSet>
    </cfRule>
    <cfRule type="iconSet" priority="539">
      <iconSet>
        <cfvo type="percent" val="0"/>
        <cfvo type="num" val="80"/>
        <cfvo type="num" val="90"/>
      </iconSet>
    </cfRule>
  </conditionalFormatting>
  <conditionalFormatting sqref="AD38">
    <cfRule type="iconSet" priority="514">
      <iconSet>
        <cfvo type="percent" val="0"/>
        <cfvo type="num" val="80"/>
        <cfvo type="num" val="90"/>
      </iconSet>
    </cfRule>
    <cfRule type="iconSet" priority="5482">
      <iconSet>
        <cfvo type="percent" val="0"/>
        <cfvo type="percent" val="80"/>
        <cfvo type="percent" val="90"/>
      </iconSet>
    </cfRule>
    <cfRule type="iconSet" priority="5482">
      <iconSet>
        <cfvo type="percent" val="0"/>
        <cfvo type="num" val="80"/>
        <cfvo type="num" val="90"/>
      </iconSet>
    </cfRule>
  </conditionalFormatting>
  <conditionalFormatting sqref="AD39">
    <cfRule type="iconSet" priority="488">
      <iconSet>
        <cfvo type="percent" val="0"/>
        <cfvo type="num" val="80"/>
        <cfvo type="num" val="90"/>
      </iconSet>
    </cfRule>
    <cfRule type="iconSet" priority="489">
      <iconSet>
        <cfvo type="percent" val="0"/>
        <cfvo type="percent" val="80"/>
        <cfvo type="percent" val="90"/>
      </iconSet>
    </cfRule>
    <cfRule type="iconSet" priority="490">
      <iconSet>
        <cfvo type="percent" val="0"/>
        <cfvo type="num" val="80"/>
        <cfvo type="num" val="90"/>
      </iconSet>
    </cfRule>
  </conditionalFormatting>
  <conditionalFormatting sqref="AD40">
    <cfRule type="iconSet" priority="259">
      <iconSet>
        <cfvo type="percent" val="0"/>
        <cfvo type="num" val="60"/>
        <cfvo type="num" val="85" gte="0"/>
      </iconSet>
    </cfRule>
  </conditionalFormatting>
  <conditionalFormatting sqref="AD41">
    <cfRule type="iconSet" priority="465">
      <iconSet>
        <cfvo type="percent" val="0"/>
        <cfvo type="num" val="0" gte="0"/>
        <cfvo type="num" val="2" gte="0"/>
      </iconSet>
    </cfRule>
  </conditionalFormatting>
  <conditionalFormatting sqref="AD43">
    <cfRule type="iconSet" priority="426">
      <iconSet>
        <cfvo type="percent" val="0"/>
        <cfvo type="num" val="60"/>
        <cfvo type="num" val="80"/>
      </iconSet>
    </cfRule>
  </conditionalFormatting>
  <conditionalFormatting sqref="AD53">
    <cfRule type="iconSet" priority="843">
      <iconSet>
        <cfvo type="percent" val="0"/>
        <cfvo type="num" val="60"/>
        <cfvo type="num" val="85" gte="0"/>
      </iconSet>
    </cfRule>
  </conditionalFormatting>
  <conditionalFormatting sqref="AD60:AD62">
    <cfRule type="iconSet" priority="112">
      <iconSet>
        <cfvo type="percent" val="0"/>
        <cfvo type="num" val="80"/>
        <cfvo type="num" val="90"/>
      </iconSet>
    </cfRule>
    <cfRule type="iconSet" priority="113">
      <iconSet>
        <cfvo type="percent" val="0"/>
        <cfvo type="percent" val="80"/>
        <cfvo type="percent" val="90"/>
      </iconSet>
    </cfRule>
    <cfRule type="iconSet" priority="114">
      <iconSet>
        <cfvo type="percent" val="0"/>
        <cfvo type="num" val="80"/>
        <cfvo type="num" val="90"/>
      </iconSet>
    </cfRule>
  </conditionalFormatting>
  <conditionalFormatting sqref="AE7">
    <cfRule type="iconSet" priority="583">
      <iconSet>
        <cfvo type="percent" val="0"/>
        <cfvo type="num" val="80"/>
        <cfvo type="num" val="89.5"/>
      </iconSet>
    </cfRule>
  </conditionalFormatting>
  <conditionalFormatting sqref="AE9:AE10">
    <cfRule type="iconSet" priority="4996">
      <iconSet>
        <cfvo type="percent" val="0"/>
        <cfvo type="num" val="90"/>
        <cfvo type="num" val="95"/>
      </iconSet>
    </cfRule>
  </conditionalFormatting>
  <conditionalFormatting sqref="AE11">
    <cfRule type="iconSet" priority="101">
      <iconSet reverse="1">
        <cfvo type="percent" val="0"/>
        <cfvo type="percent" val="0" gte="0"/>
        <cfvo type="num" val="10"/>
      </iconSet>
    </cfRule>
  </conditionalFormatting>
  <conditionalFormatting sqref="AE12">
    <cfRule type="iconSet" priority="223">
      <iconSet>
        <cfvo type="percent" val="0"/>
        <cfvo type="num" val="15"/>
        <cfvo type="num" val="20" gte="0"/>
      </iconSet>
    </cfRule>
  </conditionalFormatting>
  <conditionalFormatting sqref="AE13:AE18">
    <cfRule type="iconSet" priority="1137">
      <iconSet>
        <cfvo type="percent" val="0"/>
        <cfvo type="num" val="80"/>
        <cfvo type="num" val="90"/>
      </iconSet>
    </cfRule>
    <cfRule type="iconSet" priority="1138">
      <iconSet>
        <cfvo type="percent" val="0"/>
        <cfvo type="percent" val="80"/>
        <cfvo type="percent" val="90"/>
      </iconSet>
    </cfRule>
    <cfRule type="iconSet" priority="1139">
      <iconSet>
        <cfvo type="percent" val="0"/>
        <cfvo type="num" val="80"/>
        <cfvo type="num" val="90"/>
      </iconSet>
    </cfRule>
  </conditionalFormatting>
  <conditionalFormatting sqref="AE19">
    <cfRule type="iconSet" priority="1047">
      <iconSet>
        <cfvo type="percent" val="0"/>
        <cfvo type="num" val="60"/>
        <cfvo type="num" val="80"/>
      </iconSet>
    </cfRule>
  </conditionalFormatting>
  <conditionalFormatting sqref="AE20">
    <cfRule type="iconSet" priority="1042">
      <iconSet>
        <cfvo type="percent" val="0"/>
        <cfvo type="num" val="80"/>
        <cfvo type="num" val="90"/>
      </iconSet>
    </cfRule>
    <cfRule type="iconSet" priority="1043">
      <iconSet>
        <cfvo type="percent" val="0"/>
        <cfvo type="percent" val="80"/>
        <cfvo type="percent" val="90"/>
      </iconSet>
    </cfRule>
    <cfRule type="iconSet" priority="1044">
      <iconSet>
        <cfvo type="percent" val="0"/>
        <cfvo type="num" val="80"/>
        <cfvo type="num" val="90"/>
      </iconSet>
    </cfRule>
  </conditionalFormatting>
  <conditionalFormatting sqref="AE21">
    <cfRule type="iconSet" priority="1117">
      <iconSet>
        <cfvo type="percent" val="0"/>
        <cfvo type="num" val="80"/>
        <cfvo type="num" val="90"/>
      </iconSet>
    </cfRule>
    <cfRule type="iconSet" priority="1118">
      <iconSet>
        <cfvo type="percent" val="0"/>
        <cfvo type="percent" val="80"/>
        <cfvo type="percent" val="90"/>
      </iconSet>
    </cfRule>
    <cfRule type="iconSet" priority="1119">
      <iconSet>
        <cfvo type="percent" val="0"/>
        <cfvo type="num" val="80"/>
        <cfvo type="num" val="90"/>
      </iconSet>
    </cfRule>
  </conditionalFormatting>
  <conditionalFormatting sqref="AE23">
    <cfRule type="iconSet" priority="150">
      <iconSet>
        <cfvo type="percent" val="0"/>
        <cfvo type="num" val="80"/>
        <cfvo type="num" val="90"/>
      </iconSet>
    </cfRule>
    <cfRule type="iconSet" priority="151">
      <iconSet>
        <cfvo type="percent" val="0"/>
        <cfvo type="percent" val="80"/>
        <cfvo type="percent" val="90"/>
      </iconSet>
    </cfRule>
    <cfRule type="iconSet" priority="152">
      <iconSet>
        <cfvo type="percent" val="0"/>
        <cfvo type="num" val="80"/>
        <cfvo type="num" val="90"/>
      </iconSet>
    </cfRule>
  </conditionalFormatting>
  <conditionalFormatting sqref="AE26">
    <cfRule type="iconSet" priority="263">
      <iconSet>
        <cfvo type="percent" val="0"/>
        <cfvo type="num" val="70"/>
        <cfvo type="num" val="90"/>
      </iconSet>
    </cfRule>
  </conditionalFormatting>
  <conditionalFormatting sqref="AE28">
    <cfRule type="iconSet" priority="567">
      <iconSet>
        <cfvo type="percent" val="0"/>
        <cfvo type="num" val="80"/>
        <cfvo type="num" val="90"/>
      </iconSet>
    </cfRule>
    <cfRule type="iconSet" priority="568">
      <iconSet>
        <cfvo type="percent" val="0"/>
        <cfvo type="percent" val="80"/>
        <cfvo type="percent" val="90"/>
      </iconSet>
    </cfRule>
    <cfRule type="iconSet" priority="569">
      <iconSet>
        <cfvo type="percent" val="0"/>
        <cfvo type="num" val="80"/>
        <cfvo type="num" val="90"/>
      </iconSet>
    </cfRule>
  </conditionalFormatting>
  <conditionalFormatting sqref="AE29">
    <cfRule type="iconSet" priority="552">
      <iconSet>
        <cfvo type="percent" val="0"/>
        <cfvo type="percent" val="80"/>
        <cfvo type="percent" val="90"/>
      </iconSet>
    </cfRule>
    <cfRule type="iconSet" priority="552">
      <iconSet>
        <cfvo type="percent" val="0"/>
        <cfvo type="num" val="80"/>
        <cfvo type="num" val="90"/>
      </iconSet>
    </cfRule>
    <cfRule type="iconSet" priority="552">
      <iconSet>
        <cfvo type="percent" val="0"/>
        <cfvo type="num" val="80"/>
        <cfvo type="num" val="90"/>
      </iconSet>
    </cfRule>
  </conditionalFormatting>
  <conditionalFormatting sqref="AE31:AE32">
    <cfRule type="iconSet" priority="1098">
      <iconSet>
        <cfvo type="percent" val="0"/>
        <cfvo type="num" val="80"/>
        <cfvo type="num" val="90"/>
      </iconSet>
    </cfRule>
    <cfRule type="iconSet" priority="1099">
      <iconSet>
        <cfvo type="percent" val="0"/>
        <cfvo type="percent" val="80"/>
        <cfvo type="percent" val="90"/>
      </iconSet>
    </cfRule>
    <cfRule type="iconSet" priority="1100">
      <iconSet>
        <cfvo type="percent" val="0"/>
        <cfvo type="num" val="80"/>
        <cfvo type="num" val="90"/>
      </iconSet>
    </cfRule>
  </conditionalFormatting>
  <conditionalFormatting sqref="AE34:AE35">
    <cfRule type="iconSet" priority="2005">
      <iconSet>
        <cfvo type="percent" val="0"/>
        <cfvo type="num" val="70" gte="0"/>
        <cfvo type="num" val="90"/>
      </iconSet>
    </cfRule>
  </conditionalFormatting>
  <conditionalFormatting sqref="AE37">
    <cfRule type="iconSet" priority="525">
      <iconSet>
        <cfvo type="percent" val="0"/>
        <cfvo type="num" val="80"/>
        <cfvo type="num" val="90"/>
      </iconSet>
    </cfRule>
    <cfRule type="iconSet" priority="526">
      <iconSet>
        <cfvo type="percent" val="0"/>
        <cfvo type="percent" val="80"/>
        <cfvo type="percent" val="90"/>
      </iconSet>
    </cfRule>
    <cfRule type="iconSet" priority="527">
      <iconSet>
        <cfvo type="percent" val="0"/>
        <cfvo type="num" val="80"/>
        <cfvo type="num" val="90"/>
      </iconSet>
    </cfRule>
  </conditionalFormatting>
  <conditionalFormatting sqref="AE38">
    <cfRule type="iconSet" priority="503">
      <iconSet>
        <cfvo type="percent" val="0"/>
        <cfvo type="num" val="80"/>
        <cfvo type="num" val="90"/>
      </iconSet>
    </cfRule>
    <cfRule type="iconSet" priority="503">
      <iconSet>
        <cfvo type="percent" val="0"/>
        <cfvo type="percent" val="80"/>
        <cfvo type="percent" val="90"/>
      </iconSet>
    </cfRule>
  </conditionalFormatting>
  <conditionalFormatting sqref="AE39">
    <cfRule type="iconSet" priority="473">
      <iconSet>
        <cfvo type="percent" val="0"/>
        <cfvo type="num" val="80"/>
        <cfvo type="num" val="90"/>
      </iconSet>
    </cfRule>
    <cfRule type="iconSet" priority="474">
      <iconSet>
        <cfvo type="percent" val="0"/>
        <cfvo type="percent" val="80"/>
        <cfvo type="percent" val="90"/>
      </iconSet>
    </cfRule>
    <cfRule type="iconSet" priority="475">
      <iconSet>
        <cfvo type="percent" val="0"/>
        <cfvo type="num" val="80"/>
        <cfvo type="num" val="90"/>
      </iconSet>
    </cfRule>
  </conditionalFormatting>
  <conditionalFormatting sqref="AE40">
    <cfRule type="iconSet" priority="217">
      <iconSet>
        <cfvo type="percent" val="0"/>
        <cfvo type="num" val="0"/>
        <cfvo type="num" val="13"/>
      </iconSet>
    </cfRule>
    <cfRule type="iconSet" priority="218">
      <iconSet>
        <cfvo type="percent" val="0"/>
        <cfvo type="num" val="70"/>
        <cfvo type="num" val="90"/>
      </iconSet>
    </cfRule>
  </conditionalFormatting>
  <conditionalFormatting sqref="AE41">
    <cfRule type="iconSet" priority="454">
      <iconSet>
        <cfvo type="percent" val="0"/>
        <cfvo type="num" val="60" gte="0"/>
        <cfvo type="num" val="80"/>
      </iconSet>
    </cfRule>
    <cfRule type="iconSet" priority="455">
      <iconSet>
        <cfvo type="percent" val="0"/>
        <cfvo type="percent" val="80"/>
        <cfvo type="percent" val="90"/>
      </iconSet>
    </cfRule>
    <cfRule type="iconSet" priority="456">
      <iconSet>
        <cfvo type="percent" val="0"/>
        <cfvo type="num" val="80"/>
        <cfvo type="num" val="90"/>
      </iconSet>
    </cfRule>
  </conditionalFormatting>
  <conditionalFormatting sqref="AE42">
    <cfRule type="iconSet" priority="436">
      <iconSet>
        <cfvo type="percent" val="0"/>
        <cfvo type="num" val="60" gte="0"/>
        <cfvo type="num" val="80"/>
      </iconSet>
    </cfRule>
    <cfRule type="iconSet" priority="437">
      <iconSet>
        <cfvo type="percent" val="0"/>
        <cfvo type="percent" val="80"/>
        <cfvo type="percent" val="90"/>
      </iconSet>
    </cfRule>
    <cfRule type="iconSet" priority="438">
      <iconSet>
        <cfvo type="percent" val="0"/>
        <cfvo type="num" val="80"/>
        <cfvo type="num" val="90"/>
      </iconSet>
    </cfRule>
  </conditionalFormatting>
  <conditionalFormatting sqref="AE43">
    <cfRule type="iconSet" priority="418">
      <iconSet>
        <cfvo type="percent" val="0"/>
        <cfvo type="num" val="60" gte="0"/>
        <cfvo type="num" val="80"/>
      </iconSet>
    </cfRule>
    <cfRule type="iconSet" priority="419">
      <iconSet>
        <cfvo type="percent" val="0"/>
        <cfvo type="percent" val="80"/>
        <cfvo type="percent" val="90"/>
      </iconSet>
    </cfRule>
    <cfRule type="iconSet" priority="420">
      <iconSet>
        <cfvo type="percent" val="0"/>
        <cfvo type="num" val="80"/>
        <cfvo type="num" val="90"/>
      </iconSet>
    </cfRule>
  </conditionalFormatting>
  <conditionalFormatting sqref="AE45:AE47">
    <cfRule type="iconSet" priority="378">
      <iconSet>
        <cfvo type="percent" val="0"/>
        <cfvo type="num" val="60" gte="0"/>
        <cfvo type="num" val="80"/>
      </iconSet>
    </cfRule>
    <cfRule type="iconSet" priority="379">
      <iconSet>
        <cfvo type="percent" val="0"/>
        <cfvo type="percent" val="80"/>
        <cfvo type="percent" val="90"/>
      </iconSet>
    </cfRule>
    <cfRule type="iconSet" priority="380">
      <iconSet>
        <cfvo type="percent" val="0"/>
        <cfvo type="num" val="80"/>
        <cfvo type="num" val="90"/>
      </iconSet>
    </cfRule>
  </conditionalFormatting>
  <conditionalFormatting sqref="AE48">
    <cfRule type="iconSet" priority="686">
      <iconSet>
        <cfvo type="percent" val="0"/>
        <cfvo type="num" val="1"/>
        <cfvo type="num" val="50"/>
      </iconSet>
    </cfRule>
    <cfRule type="iconSet" priority="687">
      <iconSet reverse="1">
        <cfvo type="percent" val="0"/>
        <cfvo type="num" val="10"/>
        <cfvo type="num" val="40"/>
      </iconSet>
    </cfRule>
  </conditionalFormatting>
  <conditionalFormatting sqref="AE49">
    <cfRule type="iconSet" priority="708">
      <iconSet>
        <cfvo type="percent" val="0"/>
        <cfvo type="num" val="60"/>
        <cfvo type="num" val="85" gte="0"/>
      </iconSet>
    </cfRule>
  </conditionalFormatting>
  <conditionalFormatting sqref="AE50">
    <cfRule type="iconSet" priority="737">
      <iconSet>
        <cfvo type="percent" val="0"/>
        <cfvo type="num" val="50"/>
        <cfvo type="num" val="70"/>
      </iconSet>
    </cfRule>
    <cfRule type="iconSet" priority="738">
      <iconSet reverse="1">
        <cfvo type="percent" val="0"/>
        <cfvo type="num" val="10"/>
        <cfvo type="num" val="40"/>
      </iconSet>
    </cfRule>
  </conditionalFormatting>
  <conditionalFormatting sqref="AE51">
    <cfRule type="iconSet" priority="749">
      <iconSet reverse="1">
        <cfvo type="percent" val="0"/>
        <cfvo type="num" val="10"/>
        <cfvo type="num" val="40"/>
      </iconSet>
    </cfRule>
  </conditionalFormatting>
  <conditionalFormatting sqref="AE52">
    <cfRule type="iconSet" priority="917">
      <iconSet reverse="1">
        <cfvo type="percent" val="0"/>
        <cfvo type="num" val="10"/>
        <cfvo type="num" val="40"/>
      </iconSet>
    </cfRule>
  </conditionalFormatting>
  <conditionalFormatting sqref="AE54">
    <cfRule type="iconSet" priority="972">
      <iconSet>
        <cfvo type="percent" val="0"/>
        <cfvo type="num" val="80"/>
        <cfvo type="num" val="90"/>
      </iconSet>
    </cfRule>
    <cfRule type="iconSet" priority="973">
      <iconSet>
        <cfvo type="percent" val="0"/>
        <cfvo type="percent" val="80"/>
        <cfvo type="percent" val="90"/>
      </iconSet>
    </cfRule>
    <cfRule type="iconSet" priority="974">
      <iconSet>
        <cfvo type="percent" val="0"/>
        <cfvo type="num" val="80"/>
        <cfvo type="num" val="90"/>
      </iconSet>
    </cfRule>
  </conditionalFormatting>
  <conditionalFormatting sqref="AE55">
    <cfRule type="iconSet" priority="3652">
      <iconSet>
        <cfvo type="percent" val="0"/>
        <cfvo type="num" val="60"/>
        <cfvo type="num" val="85" gte="0"/>
      </iconSet>
    </cfRule>
  </conditionalFormatting>
  <conditionalFormatting sqref="AE56">
    <cfRule type="iconSet" priority="657">
      <iconSet>
        <cfvo type="percent" val="0"/>
        <cfvo type="num" val="80"/>
        <cfvo type="num" val="90"/>
      </iconSet>
    </cfRule>
    <cfRule type="iconSet" priority="658">
      <iconSet>
        <cfvo type="percent" val="0"/>
        <cfvo type="percent" val="80"/>
        <cfvo type="percent" val="90"/>
      </iconSet>
    </cfRule>
    <cfRule type="iconSet" priority="659">
      <iconSet>
        <cfvo type="percent" val="0"/>
        <cfvo type="num" val="80"/>
        <cfvo type="num" val="90"/>
      </iconSet>
    </cfRule>
  </conditionalFormatting>
  <conditionalFormatting sqref="AE59">
    <cfRule type="iconSet" priority="630">
      <iconSet>
        <cfvo type="percent" val="0"/>
        <cfvo type="num" val="80"/>
        <cfvo type="num" val="90"/>
      </iconSet>
    </cfRule>
    <cfRule type="iconSet" priority="631">
      <iconSet>
        <cfvo type="percent" val="0"/>
        <cfvo type="percent" val="80"/>
        <cfvo type="percent" val="90"/>
      </iconSet>
    </cfRule>
    <cfRule type="iconSet" priority="632">
      <iconSet>
        <cfvo type="percent" val="0"/>
        <cfvo type="num" val="80"/>
        <cfvo type="num" val="90"/>
      </iconSet>
    </cfRule>
  </conditionalFormatting>
  <conditionalFormatting sqref="AE60:AE61">
    <cfRule type="iconSet" priority="1075">
      <iconSet>
        <cfvo type="percent" val="0"/>
        <cfvo type="num" val="70" gte="0"/>
        <cfvo type="num" val="90"/>
      </iconSet>
    </cfRule>
  </conditionalFormatting>
  <conditionalFormatting sqref="AE62">
    <cfRule type="iconSet" priority="228">
      <iconSet>
        <cfvo type="percent" val="0"/>
        <cfvo type="num" val="80"/>
        <cfvo type="num" val="90"/>
      </iconSet>
    </cfRule>
    <cfRule type="iconSet" priority="229">
      <iconSet>
        <cfvo type="percent" val="0"/>
        <cfvo type="num" val="60"/>
        <cfvo type="num" val="80"/>
      </iconSet>
    </cfRule>
  </conditionalFormatting>
  <conditionalFormatting sqref="AF9">
    <cfRule type="iconSet" priority="2064">
      <iconSet reverse="1">
        <cfvo type="percent" val="0"/>
        <cfvo type="num" val="5" gte="0"/>
        <cfvo type="num" val="15" gte="0"/>
      </iconSet>
    </cfRule>
  </conditionalFormatting>
  <conditionalFormatting sqref="AF10">
    <cfRule type="iconSet" priority="2063">
      <iconSet reverse="1">
        <cfvo type="percent" val="0"/>
        <cfvo type="num" val="5" gte="0"/>
        <cfvo type="num" val="15" gte="0"/>
      </iconSet>
    </cfRule>
  </conditionalFormatting>
  <conditionalFormatting sqref="AF11">
    <cfRule type="iconSet" priority="324">
      <iconSet reverse="1">
        <cfvo type="percent" val="0"/>
        <cfvo type="num" val="5" gte="0"/>
        <cfvo type="num" val="15" gte="0"/>
      </iconSet>
    </cfRule>
  </conditionalFormatting>
  <conditionalFormatting sqref="AF13:AF15">
    <cfRule type="iconSet" priority="1136">
      <iconSet>
        <cfvo type="percent" val="0"/>
        <cfvo type="num" val="80"/>
        <cfvo type="num" val="90"/>
      </iconSet>
    </cfRule>
  </conditionalFormatting>
  <conditionalFormatting sqref="AF16">
    <cfRule type="iconSet" priority="1134">
      <iconSet>
        <cfvo type="percent" val="0"/>
        <cfvo type="num" val="80"/>
        <cfvo type="num" val="90"/>
      </iconSet>
    </cfRule>
  </conditionalFormatting>
  <conditionalFormatting sqref="AF17:AF18">
    <cfRule type="iconSet" priority="2273">
      <iconSet>
        <cfvo type="percent" val="0"/>
        <cfvo type="num" val="80"/>
        <cfvo type="num" val="90"/>
      </iconSet>
    </cfRule>
  </conditionalFormatting>
  <conditionalFormatting sqref="AF19">
    <cfRule type="iconSet" priority="171">
      <iconSet>
        <cfvo type="percent" val="0"/>
        <cfvo type="num" val="80"/>
        <cfvo type="num" val="90"/>
      </iconSet>
    </cfRule>
  </conditionalFormatting>
  <conditionalFormatting sqref="AF20">
    <cfRule type="iconSet" priority="1046">
      <iconSet>
        <cfvo type="percent" val="0"/>
        <cfvo type="num" val="80"/>
        <cfvo type="num" val="90"/>
      </iconSet>
    </cfRule>
  </conditionalFormatting>
  <conditionalFormatting sqref="AF21">
    <cfRule type="iconSet" priority="1131">
      <iconSet>
        <cfvo type="percent" val="0"/>
        <cfvo type="num" val="80"/>
        <cfvo type="num" val="90"/>
      </iconSet>
    </cfRule>
  </conditionalFormatting>
  <conditionalFormatting sqref="AF23">
    <cfRule type="iconSet" priority="149">
      <iconSet>
        <cfvo type="percent" val="0"/>
        <cfvo type="num" val="80"/>
        <cfvo type="num" val="90"/>
      </iconSet>
    </cfRule>
  </conditionalFormatting>
  <conditionalFormatting sqref="AF26">
    <cfRule type="iconSet" priority="140">
      <iconSet>
        <cfvo type="percent" val="0"/>
        <cfvo type="num" val="80"/>
        <cfvo type="num" val="90"/>
      </iconSet>
    </cfRule>
    <cfRule type="iconSet" priority="141">
      <iconSet>
        <cfvo type="percent" val="0"/>
        <cfvo type="percent" val="80"/>
        <cfvo type="percent" val="90"/>
      </iconSet>
    </cfRule>
    <cfRule type="iconSet" priority="142">
      <iconSet>
        <cfvo type="percent" val="0"/>
        <cfvo type="num" val="80"/>
        <cfvo type="num" val="90"/>
      </iconSet>
    </cfRule>
  </conditionalFormatting>
  <conditionalFormatting sqref="AF29">
    <cfRule type="iconSet" priority="5480">
      <iconSet>
        <cfvo type="percent" val="0"/>
        <cfvo type="num" val="80"/>
        <cfvo type="num" val="90"/>
      </iconSet>
    </cfRule>
  </conditionalFormatting>
  <conditionalFormatting sqref="AF31:AF32">
    <cfRule type="iconSet" priority="1097">
      <iconSet>
        <cfvo type="percent" val="0"/>
        <cfvo type="num" val="80"/>
        <cfvo type="num" val="90"/>
      </iconSet>
    </cfRule>
  </conditionalFormatting>
  <conditionalFormatting sqref="AF34:AF35">
    <cfRule type="iconSet" priority="2001">
      <iconSet>
        <cfvo type="percent" val="0"/>
        <cfvo type="num" val="80"/>
        <cfvo type="num" val="90"/>
      </iconSet>
    </cfRule>
    <cfRule type="iconSet" priority="2002">
      <iconSet>
        <cfvo type="percent" val="0"/>
        <cfvo type="percent" val="80"/>
        <cfvo type="percent" val="90"/>
      </iconSet>
    </cfRule>
    <cfRule type="iconSet" priority="2003">
      <iconSet>
        <cfvo type="percent" val="0"/>
        <cfvo type="num" val="80"/>
        <cfvo type="num" val="90"/>
      </iconSet>
    </cfRule>
  </conditionalFormatting>
  <conditionalFormatting sqref="AF40">
    <cfRule type="iconSet" priority="257">
      <iconSet>
        <cfvo type="percent" val="0"/>
        <cfvo type="num" val="60"/>
        <cfvo type="num" val="85" gte="0"/>
      </iconSet>
    </cfRule>
  </conditionalFormatting>
  <conditionalFormatting sqref="AF41">
    <cfRule type="iconSet" priority="467">
      <iconSet>
        <cfvo type="percent" val="0"/>
        <cfvo type="num" val="70" gte="0"/>
        <cfvo type="num" val="90"/>
      </iconSet>
    </cfRule>
  </conditionalFormatting>
  <conditionalFormatting sqref="AF42">
    <cfRule type="iconSet" priority="448">
      <iconSet>
        <cfvo type="percent" val="0"/>
        <cfvo type="num" val="70" gte="0"/>
        <cfvo type="num" val="90"/>
      </iconSet>
    </cfRule>
  </conditionalFormatting>
  <conditionalFormatting sqref="AF43">
    <cfRule type="iconSet" priority="431">
      <iconSet>
        <cfvo type="percent" val="0"/>
        <cfvo type="num" val="70" gte="0"/>
        <cfvo type="num" val="90"/>
      </iconSet>
    </cfRule>
  </conditionalFormatting>
  <conditionalFormatting sqref="AF44:AF45">
    <cfRule type="iconSet" priority="413">
      <iconSet>
        <cfvo type="percent" val="0"/>
        <cfvo type="num" val="70" gte="0"/>
        <cfvo type="num" val="90"/>
      </iconSet>
    </cfRule>
  </conditionalFormatting>
  <conditionalFormatting sqref="AF46:AF47">
    <cfRule type="iconSet" priority="1997">
      <iconSet>
        <cfvo type="percent" val="0"/>
        <cfvo type="num" val="70"/>
        <cfvo type="num" val="90"/>
      </iconSet>
    </cfRule>
  </conditionalFormatting>
  <conditionalFormatting sqref="AF48">
    <cfRule type="iconSet" priority="690">
      <iconSet>
        <cfvo type="percent" val="0"/>
        <cfvo type="num" val="60"/>
        <cfvo type="num" val="80"/>
      </iconSet>
    </cfRule>
  </conditionalFormatting>
  <conditionalFormatting sqref="AF49">
    <cfRule type="iconSet" priority="707">
      <iconSet>
        <cfvo type="percent" val="0"/>
        <cfvo type="num" val="60"/>
        <cfvo type="num" val="80"/>
      </iconSet>
    </cfRule>
  </conditionalFormatting>
  <conditionalFormatting sqref="AF51">
    <cfRule type="iconSet" priority="744">
      <iconSet>
        <cfvo type="percent" val="0"/>
        <cfvo type="num" val="60"/>
        <cfvo type="num" val="80"/>
      </iconSet>
    </cfRule>
  </conditionalFormatting>
  <conditionalFormatting sqref="AF53">
    <cfRule type="iconSet" priority="814">
      <iconSet>
        <cfvo type="percent" val="0"/>
        <cfvo type="num" val="60"/>
        <cfvo type="num" val="85" gte="0"/>
      </iconSet>
    </cfRule>
  </conditionalFormatting>
  <conditionalFormatting sqref="AF54">
    <cfRule type="iconSet" priority="971">
      <iconSet>
        <cfvo type="percent" val="0"/>
        <cfvo type="num" val="60"/>
        <cfvo type="num" val="80"/>
      </iconSet>
    </cfRule>
  </conditionalFormatting>
  <conditionalFormatting sqref="AF55">
    <cfRule type="iconSet" priority="992">
      <iconSet>
        <cfvo type="percent" val="0"/>
        <cfvo type="num" val="60"/>
        <cfvo type="num" val="85" gte="0"/>
      </iconSet>
    </cfRule>
  </conditionalFormatting>
  <conditionalFormatting sqref="AF56">
    <cfRule type="iconSet" priority="656">
      <iconSet>
        <cfvo type="percent" val="0"/>
        <cfvo type="num" val="60"/>
        <cfvo type="num" val="80"/>
      </iconSet>
    </cfRule>
  </conditionalFormatting>
  <conditionalFormatting sqref="AF59:AF62">
    <cfRule type="iconSet" priority="1071">
      <iconSet>
        <cfvo type="percent" val="0"/>
        <cfvo type="num" val="80"/>
        <cfvo type="num" val="90"/>
      </iconSet>
    </cfRule>
    <cfRule type="iconSet" priority="1072">
      <iconSet>
        <cfvo type="percent" val="0"/>
        <cfvo type="percent" val="80"/>
        <cfvo type="percent" val="90"/>
      </iconSet>
    </cfRule>
    <cfRule type="iconSet" priority="1073">
      <iconSet>
        <cfvo type="percent" val="0"/>
        <cfvo type="num" val="80"/>
        <cfvo type="num" val="90"/>
      </iconSet>
    </cfRule>
  </conditionalFormatting>
  <conditionalFormatting sqref="AG6">
    <cfRule type="iconSet" priority="590">
      <iconSet>
        <cfvo type="percent" val="0"/>
        <cfvo type="num" val="80"/>
        <cfvo type="num" val="90"/>
      </iconSet>
    </cfRule>
    <cfRule type="iconSet" priority="591">
      <iconSet>
        <cfvo type="percent" val="0"/>
        <cfvo type="percent" val="80"/>
        <cfvo type="percent" val="90"/>
      </iconSet>
    </cfRule>
    <cfRule type="iconSet" priority="592">
      <iconSet>
        <cfvo type="percent" val="0"/>
        <cfvo type="num" val="80"/>
        <cfvo type="num" val="90"/>
      </iconSet>
    </cfRule>
  </conditionalFormatting>
  <conditionalFormatting sqref="AG28">
    <cfRule type="iconSet" priority="579">
      <iconSet>
        <cfvo type="percent" val="0"/>
        <cfvo type="num" val="80"/>
        <cfvo type="num" val="90"/>
      </iconSet>
    </cfRule>
    <cfRule type="iconSet" priority="580">
      <iconSet>
        <cfvo type="percent" val="0"/>
        <cfvo type="percent" val="80"/>
        <cfvo type="percent" val="90"/>
      </iconSet>
    </cfRule>
    <cfRule type="iconSet" priority="581">
      <iconSet>
        <cfvo type="percent" val="0"/>
        <cfvo type="num" val="80"/>
        <cfvo type="num" val="90"/>
      </iconSet>
    </cfRule>
  </conditionalFormatting>
  <conditionalFormatting sqref="AG29">
    <cfRule type="iconSet" priority="562">
      <iconSet>
        <cfvo type="percent" val="0"/>
        <cfvo type="num" val="80"/>
        <cfvo type="num" val="90"/>
      </iconSet>
    </cfRule>
    <cfRule type="iconSet" priority="563">
      <iconSet>
        <cfvo type="percent" val="0"/>
        <cfvo type="percent" val="80"/>
        <cfvo type="percent" val="90"/>
      </iconSet>
    </cfRule>
    <cfRule type="iconSet" priority="5481">
      <iconSet>
        <cfvo type="percent" val="0"/>
        <cfvo type="num" val="80"/>
        <cfvo type="num" val="90"/>
      </iconSet>
    </cfRule>
  </conditionalFormatting>
  <conditionalFormatting sqref="AG37">
    <cfRule type="iconSet" priority="543">
      <iconSet>
        <cfvo type="percent" val="0"/>
        <cfvo type="num" val="80"/>
        <cfvo type="num" val="90"/>
      </iconSet>
    </cfRule>
    <cfRule type="iconSet" priority="544">
      <iconSet>
        <cfvo type="percent" val="0"/>
        <cfvo type="percent" val="80"/>
        <cfvo type="percent" val="90"/>
      </iconSet>
    </cfRule>
    <cfRule type="iconSet" priority="545">
      <iconSet>
        <cfvo type="percent" val="0"/>
        <cfvo type="num" val="80"/>
        <cfvo type="num" val="90"/>
      </iconSet>
    </cfRule>
  </conditionalFormatting>
  <conditionalFormatting sqref="AG38">
    <cfRule type="iconSet" priority="5483">
      <iconSet>
        <cfvo type="percent" val="0"/>
        <cfvo type="num" val="80"/>
        <cfvo type="num" val="90"/>
      </iconSet>
    </cfRule>
    <cfRule type="iconSet" priority="5483">
      <iconSet>
        <cfvo type="percent" val="0"/>
        <cfvo type="percent" val="80"/>
        <cfvo type="percent" val="90"/>
      </iconSet>
    </cfRule>
  </conditionalFormatting>
  <conditionalFormatting sqref="AG39">
    <cfRule type="iconSet" priority="495">
      <iconSet>
        <cfvo type="percent" val="0"/>
        <cfvo type="num" val="80"/>
        <cfvo type="num" val="90"/>
      </iconSet>
    </cfRule>
    <cfRule type="iconSet" priority="496">
      <iconSet>
        <cfvo type="percent" val="0"/>
        <cfvo type="percent" val="80"/>
        <cfvo type="percent" val="90"/>
      </iconSet>
    </cfRule>
    <cfRule type="iconSet" priority="497">
      <iconSet>
        <cfvo type="percent" val="0"/>
        <cfvo type="num" val="80"/>
        <cfvo type="num" val="90"/>
      </iconSet>
    </cfRule>
  </conditionalFormatting>
  <conditionalFormatting sqref="AG40">
    <cfRule type="iconSet" priority="253">
      <iconSet>
        <cfvo type="percent" val="0"/>
        <cfvo type="num" val="80"/>
        <cfvo type="num" val="90"/>
      </iconSet>
    </cfRule>
    <cfRule type="iconSet" priority="254">
      <iconSet>
        <cfvo type="percent" val="0"/>
        <cfvo type="percent" val="80"/>
        <cfvo type="percent" val="90"/>
      </iconSet>
    </cfRule>
    <cfRule type="iconSet" priority="255">
      <iconSet>
        <cfvo type="percent" val="0"/>
        <cfvo type="num" val="80"/>
        <cfvo type="num" val="90"/>
      </iconSet>
    </cfRule>
  </conditionalFormatting>
  <conditionalFormatting sqref="AG41">
    <cfRule type="iconSet" priority="468">
      <iconSet>
        <cfvo type="percent" val="0"/>
        <cfvo type="num" val="80"/>
        <cfvo type="num" val="90"/>
      </iconSet>
    </cfRule>
    <cfRule type="iconSet" priority="469">
      <iconSet>
        <cfvo type="percent" val="0"/>
        <cfvo type="percent" val="80"/>
        <cfvo type="percent" val="90"/>
      </iconSet>
    </cfRule>
    <cfRule type="iconSet" priority="470">
      <iconSet>
        <cfvo type="percent" val="0"/>
        <cfvo type="num" val="80"/>
        <cfvo type="num" val="90"/>
      </iconSet>
    </cfRule>
  </conditionalFormatting>
  <conditionalFormatting sqref="AG42">
    <cfRule type="iconSet" priority="449">
      <iconSet>
        <cfvo type="percent" val="0"/>
        <cfvo type="num" val="80"/>
        <cfvo type="num" val="90"/>
      </iconSet>
    </cfRule>
    <cfRule type="iconSet" priority="450">
      <iconSet>
        <cfvo type="percent" val="0"/>
        <cfvo type="percent" val="80"/>
        <cfvo type="percent" val="90"/>
      </iconSet>
    </cfRule>
    <cfRule type="iconSet" priority="451">
      <iconSet>
        <cfvo type="percent" val="0"/>
        <cfvo type="num" val="80"/>
        <cfvo type="num" val="90"/>
      </iconSet>
    </cfRule>
  </conditionalFormatting>
  <conditionalFormatting sqref="AG43">
    <cfRule type="iconSet" priority="432">
      <iconSet>
        <cfvo type="percent" val="0"/>
        <cfvo type="num" val="80"/>
        <cfvo type="num" val="90"/>
      </iconSet>
    </cfRule>
    <cfRule type="iconSet" priority="433">
      <iconSet>
        <cfvo type="percent" val="0"/>
        <cfvo type="percent" val="80"/>
        <cfvo type="percent" val="90"/>
      </iconSet>
    </cfRule>
    <cfRule type="iconSet" priority="434">
      <iconSet>
        <cfvo type="percent" val="0"/>
        <cfvo type="num" val="80"/>
        <cfvo type="num" val="90"/>
      </iconSet>
    </cfRule>
  </conditionalFormatting>
  <conditionalFormatting sqref="AG44">
    <cfRule type="iconSet" priority="414">
      <iconSet>
        <cfvo type="percent" val="0"/>
        <cfvo type="num" val="80"/>
        <cfvo type="num" val="90"/>
      </iconSet>
    </cfRule>
    <cfRule type="iconSet" priority="415">
      <iconSet>
        <cfvo type="percent" val="0"/>
        <cfvo type="percent" val="80"/>
        <cfvo type="percent" val="90"/>
      </iconSet>
    </cfRule>
    <cfRule type="iconSet" priority="416">
      <iconSet>
        <cfvo type="percent" val="0"/>
        <cfvo type="num" val="80"/>
        <cfvo type="num" val="90"/>
      </iconSet>
    </cfRule>
  </conditionalFormatting>
  <conditionalFormatting sqref="AG45">
    <cfRule type="iconSet" priority="3524">
      <iconSet>
        <cfvo type="percent" val="0"/>
        <cfvo type="num" val="80"/>
        <cfvo type="num" val="90"/>
      </iconSet>
    </cfRule>
    <cfRule type="iconSet" priority="3525">
      <iconSet>
        <cfvo type="percent" val="0"/>
        <cfvo type="percent" val="80"/>
        <cfvo type="percent" val="90"/>
      </iconSet>
    </cfRule>
    <cfRule type="iconSet" priority="3526">
      <iconSet>
        <cfvo type="percent" val="0"/>
        <cfvo type="num" val="80"/>
        <cfvo type="num" val="90"/>
      </iconSet>
    </cfRule>
  </conditionalFormatting>
  <conditionalFormatting sqref="AG46">
    <cfRule type="iconSet" priority="3517">
      <iconSet>
        <cfvo type="percent" val="0"/>
        <cfvo type="num" val="80"/>
        <cfvo type="num" val="90"/>
      </iconSet>
    </cfRule>
    <cfRule type="iconSet" priority="3518">
      <iconSet>
        <cfvo type="percent" val="0"/>
        <cfvo type="percent" val="80"/>
        <cfvo type="percent" val="90"/>
      </iconSet>
    </cfRule>
    <cfRule type="iconSet" priority="3519">
      <iconSet>
        <cfvo type="percent" val="0"/>
        <cfvo type="num" val="80"/>
        <cfvo type="num" val="90"/>
      </iconSet>
    </cfRule>
  </conditionalFormatting>
  <conditionalFormatting sqref="AG47">
    <cfRule type="iconSet" priority="3505">
      <iconSet>
        <cfvo type="percent" val="0"/>
        <cfvo type="num" val="80"/>
        <cfvo type="num" val="90"/>
      </iconSet>
    </cfRule>
    <cfRule type="iconSet" priority="3506">
      <iconSet>
        <cfvo type="percent" val="0"/>
        <cfvo type="percent" val="80"/>
        <cfvo type="percent" val="90"/>
      </iconSet>
    </cfRule>
    <cfRule type="iconSet" priority="3507">
      <iconSet>
        <cfvo type="percent" val="0"/>
        <cfvo type="num" val="80"/>
        <cfvo type="num" val="90"/>
      </iconSet>
    </cfRule>
  </conditionalFormatting>
  <conditionalFormatting sqref="AG49">
    <cfRule type="iconSet" priority="727">
      <iconSet>
        <cfvo type="percent" val="0"/>
        <cfvo type="num" val="80"/>
        <cfvo type="num" val="90"/>
      </iconSet>
    </cfRule>
    <cfRule type="iconSet" priority="728">
      <iconSet>
        <cfvo type="percent" val="0"/>
        <cfvo type="percent" val="80"/>
        <cfvo type="percent" val="90"/>
      </iconSet>
    </cfRule>
    <cfRule type="iconSet" priority="729">
      <iconSet>
        <cfvo type="percent" val="0"/>
        <cfvo type="num" val="80"/>
        <cfvo type="num" val="90"/>
      </iconSet>
    </cfRule>
  </conditionalFormatting>
  <conditionalFormatting sqref="AG50">
    <cfRule type="iconSet" priority="2374">
      <iconSet>
        <cfvo type="percent" val="0"/>
        <cfvo type="num" val="80"/>
        <cfvo type="num" val="90"/>
      </iconSet>
    </cfRule>
    <cfRule type="iconSet" priority="2375">
      <iconSet>
        <cfvo type="percent" val="0"/>
        <cfvo type="percent" val="80"/>
        <cfvo type="percent" val="90"/>
      </iconSet>
    </cfRule>
    <cfRule type="iconSet" priority="2376">
      <iconSet>
        <cfvo type="percent" val="0"/>
        <cfvo type="num" val="80"/>
        <cfvo type="num" val="90"/>
      </iconSet>
    </cfRule>
  </conditionalFormatting>
  <conditionalFormatting sqref="AG51">
    <cfRule type="iconSet" priority="797">
      <iconSet>
        <cfvo type="percent" val="0"/>
        <cfvo type="num" val="80"/>
        <cfvo type="num" val="90"/>
      </iconSet>
    </cfRule>
    <cfRule type="iconSet" priority="798">
      <iconSet>
        <cfvo type="percent" val="0"/>
        <cfvo type="percent" val="80"/>
        <cfvo type="percent" val="90"/>
      </iconSet>
    </cfRule>
    <cfRule type="iconSet" priority="799">
      <iconSet>
        <cfvo type="percent" val="0"/>
        <cfvo type="num" val="80"/>
        <cfvo type="num" val="90"/>
      </iconSet>
    </cfRule>
  </conditionalFormatting>
  <conditionalFormatting sqref="AG52">
    <cfRule type="iconSet" priority="965">
      <iconSet>
        <cfvo type="percent" val="0"/>
        <cfvo type="num" val="80"/>
        <cfvo type="num" val="90"/>
      </iconSet>
    </cfRule>
    <cfRule type="iconSet" priority="966">
      <iconSet>
        <cfvo type="percent" val="0"/>
        <cfvo type="percent" val="80"/>
        <cfvo type="percent" val="90"/>
      </iconSet>
    </cfRule>
    <cfRule type="iconSet" priority="967">
      <iconSet>
        <cfvo type="percent" val="0"/>
        <cfvo type="num" val="80"/>
        <cfvo type="num" val="90"/>
      </iconSet>
    </cfRule>
  </conditionalFormatting>
  <conditionalFormatting sqref="AG53">
    <cfRule type="iconSet" priority="910">
      <iconSet>
        <cfvo type="percent" val="0"/>
        <cfvo type="num" val="80"/>
        <cfvo type="num" val="90"/>
      </iconSet>
    </cfRule>
    <cfRule type="iconSet" priority="911">
      <iconSet>
        <cfvo type="percent" val="0"/>
        <cfvo type="percent" val="80"/>
        <cfvo type="percent" val="90"/>
      </iconSet>
    </cfRule>
    <cfRule type="iconSet" priority="912">
      <iconSet>
        <cfvo type="percent" val="0"/>
        <cfvo type="num" val="80"/>
        <cfvo type="num" val="90"/>
      </iconSet>
    </cfRule>
  </conditionalFormatting>
  <conditionalFormatting sqref="AG54">
    <cfRule type="iconSet" priority="988">
      <iconSet>
        <cfvo type="percent" val="0"/>
        <cfvo type="num" val="80"/>
        <cfvo type="num" val="90"/>
      </iconSet>
    </cfRule>
    <cfRule type="iconSet" priority="989">
      <iconSet>
        <cfvo type="percent" val="0"/>
        <cfvo type="percent" val="80"/>
        <cfvo type="percent" val="90"/>
      </iconSet>
    </cfRule>
    <cfRule type="iconSet" priority="990">
      <iconSet>
        <cfvo type="percent" val="0"/>
        <cfvo type="num" val="80"/>
        <cfvo type="num" val="90"/>
      </iconSet>
    </cfRule>
  </conditionalFormatting>
  <conditionalFormatting sqref="AG55">
    <cfRule type="iconSet" priority="3648">
      <iconSet>
        <cfvo type="percent" val="0"/>
        <cfvo type="num" val="80"/>
        <cfvo type="num" val="90"/>
      </iconSet>
    </cfRule>
    <cfRule type="iconSet" priority="3649">
      <iconSet>
        <cfvo type="percent" val="0"/>
        <cfvo type="percent" val="80"/>
        <cfvo type="percent" val="90"/>
      </iconSet>
    </cfRule>
    <cfRule type="iconSet" priority="3650">
      <iconSet>
        <cfvo type="percent" val="0"/>
        <cfvo type="num" val="80"/>
        <cfvo type="num" val="90"/>
      </iconSet>
    </cfRule>
  </conditionalFormatting>
  <conditionalFormatting sqref="AG56">
    <cfRule type="iconSet" priority="667">
      <iconSet>
        <cfvo type="percent" val="0"/>
        <cfvo type="num" val="80"/>
        <cfvo type="num" val="90"/>
      </iconSet>
    </cfRule>
    <cfRule type="iconSet" priority="668">
      <iconSet>
        <cfvo type="percent" val="0"/>
        <cfvo type="percent" val="80"/>
        <cfvo type="percent" val="90"/>
      </iconSet>
    </cfRule>
    <cfRule type="iconSet" priority="669">
      <iconSet>
        <cfvo type="percent" val="0"/>
        <cfvo type="num" val="80"/>
        <cfvo type="num" val="90"/>
      </iconSet>
    </cfRule>
  </conditionalFormatting>
  <conditionalFormatting sqref="AG57">
    <cfRule type="iconSet" priority="614">
      <iconSet>
        <cfvo type="percent" val="0"/>
        <cfvo type="num" val="80"/>
        <cfvo type="num" val="90"/>
      </iconSet>
    </cfRule>
    <cfRule type="iconSet" priority="615">
      <iconSet>
        <cfvo type="percent" val="0"/>
        <cfvo type="percent" val="80"/>
        <cfvo type="percent" val="90"/>
      </iconSet>
    </cfRule>
    <cfRule type="iconSet" priority="5476">
      <iconSet>
        <cfvo type="percent" val="0"/>
        <cfvo type="num" val="80"/>
        <cfvo type="num" val="90"/>
      </iconSet>
    </cfRule>
  </conditionalFormatting>
  <conditionalFormatting sqref="AG59">
    <cfRule type="iconSet" priority="649">
      <iconSet>
        <cfvo type="percent" val="0"/>
        <cfvo type="num" val="80"/>
        <cfvo type="num" val="90"/>
      </iconSet>
    </cfRule>
    <cfRule type="iconSet" priority="650">
      <iconSet>
        <cfvo type="percent" val="0"/>
        <cfvo type="percent" val="80"/>
        <cfvo type="percent" val="90"/>
      </iconSet>
    </cfRule>
    <cfRule type="iconSet" priority="651">
      <iconSet>
        <cfvo type="percent" val="0"/>
        <cfvo type="num" val="80"/>
        <cfvo type="num" val="90"/>
      </iconSet>
    </cfRule>
  </conditionalFormatting>
  <conditionalFormatting sqref="AG60">
    <cfRule type="iconSet" priority="3558">
      <iconSet>
        <cfvo type="percent" val="0"/>
        <cfvo type="num" val="80"/>
        <cfvo type="num" val="90"/>
      </iconSet>
    </cfRule>
    <cfRule type="iconSet" priority="3559">
      <iconSet>
        <cfvo type="percent" val="0"/>
        <cfvo type="percent" val="80"/>
        <cfvo type="percent" val="90"/>
      </iconSet>
    </cfRule>
    <cfRule type="iconSet" priority="3560">
      <iconSet>
        <cfvo type="percent" val="0"/>
        <cfvo type="num" val="80"/>
        <cfvo type="num" val="90"/>
      </iconSet>
    </cfRule>
  </conditionalFormatting>
  <conditionalFormatting sqref="AG61">
    <cfRule type="iconSet" priority="3884">
      <iconSet>
        <cfvo type="percent" val="0"/>
        <cfvo type="num" val="80"/>
        <cfvo type="num" val="90"/>
      </iconSet>
    </cfRule>
    <cfRule type="iconSet" priority="3885">
      <iconSet>
        <cfvo type="percent" val="0"/>
        <cfvo type="percent" val="80"/>
        <cfvo type="percent" val="90"/>
      </iconSet>
    </cfRule>
    <cfRule type="iconSet" priority="3886">
      <iconSet>
        <cfvo type="percent" val="0"/>
        <cfvo type="num" val="80"/>
        <cfvo type="num" val="90"/>
      </iconSet>
    </cfRule>
  </conditionalFormatting>
  <conditionalFormatting sqref="AG62">
    <cfRule type="iconSet" priority="238">
      <iconSet>
        <cfvo type="percent" val="0"/>
        <cfvo type="num" val="80"/>
        <cfvo type="num" val="90"/>
      </iconSet>
    </cfRule>
    <cfRule type="iconSet" priority="239">
      <iconSet>
        <cfvo type="percent" val="0"/>
        <cfvo type="percent" val="80"/>
        <cfvo type="percent" val="90"/>
      </iconSet>
    </cfRule>
    <cfRule type="iconSet" priority="240">
      <iconSet>
        <cfvo type="percent" val="0"/>
        <cfvo type="num" val="80"/>
        <cfvo type="num" val="90"/>
      </iconSet>
    </cfRule>
  </conditionalFormatting>
  <conditionalFormatting sqref="AI62">
    <cfRule type="iconSet" priority="234">
      <iconSet>
        <cfvo type="percent" val="0"/>
        <cfvo type="num" val="80"/>
        <cfvo type="num" val="90"/>
      </iconSet>
    </cfRule>
    <cfRule type="iconSet" priority="235">
      <iconSet>
        <cfvo type="percent" val="0"/>
        <cfvo type="percent" val="80"/>
        <cfvo type="percent" val="90"/>
      </iconSet>
    </cfRule>
    <cfRule type="iconSet" priority="236">
      <iconSet>
        <cfvo type="percent" val="0"/>
        <cfvo type="num" val="80"/>
        <cfvo type="num" val="90"/>
      </iconSet>
    </cfRule>
  </conditionalFormatting>
  <conditionalFormatting sqref="AJ31">
    <cfRule type="iconSet" priority="2500">
      <iconSet>
        <cfvo type="percent" val="0"/>
        <cfvo type="num" val="80"/>
        <cfvo type="num" val="90"/>
      </iconSet>
    </cfRule>
    <cfRule type="iconSet" priority="2501">
      <iconSet>
        <cfvo type="percent" val="0"/>
        <cfvo type="percent" val="80"/>
        <cfvo type="percent" val="90"/>
      </iconSet>
    </cfRule>
    <cfRule type="iconSet" priority="2502">
      <iconSet>
        <cfvo type="percent" val="0"/>
        <cfvo type="num" val="80"/>
        <cfvo type="num" val="90"/>
      </iconSet>
    </cfRule>
  </conditionalFormatting>
  <conditionalFormatting sqref="AK34">
    <cfRule type="iconSet" priority="2531">
      <iconSet>
        <cfvo type="percent" val="0"/>
        <cfvo type="num" val="80"/>
        <cfvo type="num" val="90"/>
      </iconSet>
    </cfRule>
    <cfRule type="iconSet" priority="2532">
      <iconSet>
        <cfvo type="percent" val="0"/>
        <cfvo type="percent" val="80"/>
        <cfvo type="percent" val="90"/>
      </iconSet>
    </cfRule>
    <cfRule type="iconSet" priority="2533">
      <iconSet>
        <cfvo type="percent" val="0"/>
        <cfvo type="num" val="80"/>
        <cfvo type="num" val="90"/>
      </iconSet>
    </cfRule>
  </conditionalFormatting>
  <conditionalFormatting sqref="AK35">
    <cfRule type="iconSet" priority="1158">
      <iconSet>
        <cfvo type="percent" val="0"/>
        <cfvo type="num" val="80"/>
        <cfvo type="num" val="90"/>
      </iconSet>
    </cfRule>
    <cfRule type="iconSet" priority="1159">
      <iconSet>
        <cfvo type="percent" val="0"/>
        <cfvo type="percent" val="80"/>
        <cfvo type="percent" val="90"/>
      </iconSet>
    </cfRule>
    <cfRule type="iconSet" priority="1160">
      <iconSet>
        <cfvo type="percent" val="0"/>
        <cfvo type="num" val="80"/>
        <cfvo type="num" val="90"/>
      </iconSet>
    </cfRule>
  </conditionalFormatting>
  <conditionalFormatting sqref="AD50">
    <cfRule type="iconSet" priority="94">
      <iconSet>
        <cfvo type="percent" val="0"/>
        <cfvo type="num" val="60"/>
        <cfvo type="num" val="80"/>
      </iconSet>
    </cfRule>
  </conditionalFormatting>
  <conditionalFormatting sqref="AF50">
    <cfRule type="iconSet" priority="93">
      <iconSet>
        <cfvo type="percent" val="0"/>
        <cfvo type="num" val="60"/>
        <cfvo type="num" val="80"/>
      </iconSet>
    </cfRule>
  </conditionalFormatting>
  <conditionalFormatting sqref="AC48:AC49">
    <cfRule type="iconSet" priority="90">
      <iconSet>
        <cfvo type="percent" val="0"/>
        <cfvo type="num" val="20"/>
        <cfvo type="num" val="40"/>
      </iconSet>
    </cfRule>
    <cfRule type="iconSet" priority="91">
      <iconSet>
        <cfvo type="percent" val="0"/>
        <cfvo type="num" val="1"/>
        <cfvo type="num" val="50"/>
      </iconSet>
    </cfRule>
    <cfRule type="iconSet" priority="92">
      <iconSet reverse="1">
        <cfvo type="percent" val="0"/>
        <cfvo type="num" val="10"/>
        <cfvo type="num" val="40"/>
      </iconSet>
    </cfRule>
  </conditionalFormatting>
  <conditionalFormatting sqref="AD48">
    <cfRule type="iconSet" priority="89">
      <iconSet>
        <cfvo type="percent" val="0"/>
        <cfvo type="num" val="60"/>
        <cfvo type="num" val="80"/>
      </iconSet>
    </cfRule>
  </conditionalFormatting>
  <conditionalFormatting sqref="AD49">
    <cfRule type="iconSet" priority="88">
      <iconSet>
        <cfvo type="percent" val="0"/>
        <cfvo type="num" val="60"/>
        <cfvo type="num" val="80"/>
      </iconSet>
    </cfRule>
  </conditionalFormatting>
  <conditionalFormatting sqref="S55">
    <cfRule type="iconSet" priority="87">
      <iconSet>
        <cfvo type="percent" val="0"/>
        <cfvo type="num" val="80"/>
        <cfvo type="num" val="90"/>
      </iconSet>
    </cfRule>
  </conditionalFormatting>
  <conditionalFormatting sqref="AD55">
    <cfRule type="iconSet" priority="86">
      <iconSet>
        <cfvo type="percent" val="0"/>
        <cfvo type="num" val="60"/>
        <cfvo type="num" val="85" gte="0"/>
      </iconSet>
    </cfRule>
  </conditionalFormatting>
  <conditionalFormatting sqref="W52">
    <cfRule type="iconSet" priority="85">
      <iconSet reverse="1">
        <cfvo type="percent" val="0"/>
        <cfvo type="num" val="10"/>
        <cfvo type="num" val="40"/>
      </iconSet>
    </cfRule>
  </conditionalFormatting>
  <conditionalFormatting sqref="AC52">
    <cfRule type="iconSet" priority="84">
      <iconSet reverse="1">
        <cfvo type="percent" val="0"/>
        <cfvo type="num" val="10"/>
        <cfvo type="num" val="40"/>
      </iconSet>
    </cfRule>
  </conditionalFormatting>
  <conditionalFormatting sqref="AD52">
    <cfRule type="iconSet" priority="83">
      <iconSet>
        <cfvo type="percent" val="0"/>
        <cfvo type="num" val="60"/>
        <cfvo type="num" val="80"/>
      </iconSet>
    </cfRule>
  </conditionalFormatting>
  <conditionalFormatting sqref="AF52">
    <cfRule type="iconSet" priority="82">
      <iconSet>
        <cfvo type="percent" val="0"/>
        <cfvo type="num" val="60"/>
        <cfvo type="num" val="80"/>
      </iconSet>
    </cfRule>
  </conditionalFormatting>
  <conditionalFormatting sqref="U51">
    <cfRule type="iconSet" priority="80">
      <iconSet>
        <cfvo type="percent" val="0"/>
        <cfvo type="num" val="-40"/>
        <cfvo type="num" val="-20"/>
      </iconSet>
    </cfRule>
    <cfRule type="iconSet" priority="81">
      <iconSet>
        <cfvo type="percent" val="0"/>
        <cfvo type="num" val="60"/>
        <cfvo type="num" val="85" gte="0"/>
      </iconSet>
    </cfRule>
  </conditionalFormatting>
  <conditionalFormatting sqref="W51">
    <cfRule type="iconSet" priority="76">
      <iconSet>
        <cfvo type="percent" val="0"/>
        <cfvo type="num" val="-80"/>
        <cfvo type="num" val="-70"/>
      </iconSet>
    </cfRule>
    <cfRule type="iconSet" priority="77">
      <iconSet>
        <cfvo type="percent" val="0"/>
        <cfvo type="num" val="-80"/>
        <cfvo type="num" val="-50"/>
      </iconSet>
    </cfRule>
    <cfRule type="iconSet" priority="78">
      <iconSet>
        <cfvo type="percent" val="0"/>
        <cfvo type="num" val="-140"/>
        <cfvo type="num" val="-100"/>
      </iconSet>
    </cfRule>
    <cfRule type="iconSet" priority="79">
      <iconSet>
        <cfvo type="percent" val="0"/>
        <cfvo type="num" val="60"/>
        <cfvo type="num" val="85" gte="0"/>
      </iconSet>
    </cfRule>
  </conditionalFormatting>
  <conditionalFormatting sqref="AC51">
    <cfRule type="iconSet" priority="75">
      <iconSet reverse="1">
        <cfvo type="percent" val="0"/>
        <cfvo type="num" val="10"/>
        <cfvo type="num" val="40"/>
      </iconSet>
    </cfRule>
  </conditionalFormatting>
  <conditionalFormatting sqref="AD51">
    <cfRule type="iconSet" priority="74">
      <iconSet>
        <cfvo type="percent" val="0"/>
        <cfvo type="num" val="60"/>
        <cfvo type="num" val="80"/>
      </iconSet>
    </cfRule>
  </conditionalFormatting>
  <conditionalFormatting sqref="U53">
    <cfRule type="iconSet" priority="60">
      <iconSet>
        <cfvo type="percent" val="0"/>
        <cfvo type="num" val="50"/>
        <cfvo type="num" val="100"/>
      </iconSet>
    </cfRule>
  </conditionalFormatting>
  <conditionalFormatting sqref="AC53">
    <cfRule type="iconSet" priority="53">
      <iconSet>
        <cfvo type="percent" val="0"/>
        <cfvo type="num" val="-110"/>
        <cfvo type="num" val="-100"/>
      </iconSet>
    </cfRule>
    <cfRule type="iconSet" priority="54">
      <iconSet>
        <cfvo type="percent" val="0"/>
        <cfvo type="num" val="80"/>
        <cfvo type="num" val="90"/>
      </iconSet>
    </cfRule>
    <cfRule type="iconSet" priority="55">
      <iconSet>
        <cfvo type="percent" val="0"/>
        <cfvo type="percent" val="80"/>
        <cfvo type="percent" val="90"/>
      </iconSet>
    </cfRule>
    <cfRule type="iconSet" priority="56">
      <iconSet>
        <cfvo type="percent" val="0"/>
        <cfvo type="num" val="80"/>
        <cfvo type="num" val="90"/>
      </iconSet>
    </cfRule>
  </conditionalFormatting>
  <conditionalFormatting sqref="AE53">
    <cfRule type="iconSet" priority="46">
      <iconSet>
        <cfvo type="percent" val="0"/>
        <cfvo type="num" val="50"/>
        <cfvo type="num" val="60"/>
      </iconSet>
    </cfRule>
    <cfRule type="iconSet" priority="47">
      <iconSet>
        <cfvo type="percent" val="0"/>
        <cfvo type="num" val="-110"/>
        <cfvo type="num" val="-100"/>
      </iconSet>
    </cfRule>
    <cfRule type="iconSet" priority="48">
      <iconSet>
        <cfvo type="percent" val="0"/>
        <cfvo type="num" val="80"/>
        <cfvo type="num" val="90"/>
      </iconSet>
    </cfRule>
    <cfRule type="iconSet" priority="49">
      <iconSet>
        <cfvo type="percent" val="0"/>
        <cfvo type="percent" val="80"/>
        <cfvo type="percent" val="90"/>
      </iconSet>
    </cfRule>
    <cfRule type="iconSet" priority="50">
      <iconSet>
        <cfvo type="percent" val="0"/>
        <cfvo type="num" val="80"/>
        <cfvo type="num" val="90"/>
      </iconSet>
    </cfRule>
  </conditionalFormatting>
  <conditionalFormatting sqref="AE53">
    <cfRule type="iconSet" priority="45">
      <iconSet>
        <cfvo type="percent" val="0"/>
        <cfvo type="num" val="50"/>
        <cfvo type="num" val="100"/>
      </iconSet>
    </cfRule>
  </conditionalFormatting>
  <conditionalFormatting sqref="U56">
    <cfRule type="iconSet" priority="44">
      <iconSet>
        <cfvo type="percent" val="0"/>
        <cfvo type="num" val="60"/>
        <cfvo type="num" val="80"/>
      </iconSet>
    </cfRule>
  </conditionalFormatting>
  <conditionalFormatting sqref="AC56">
    <cfRule type="iconSet" priority="43">
      <iconSet>
        <cfvo type="percent" val="0"/>
        <cfvo type="num" val="60"/>
        <cfvo type="num" val="85" gte="0"/>
      </iconSet>
    </cfRule>
  </conditionalFormatting>
  <conditionalFormatting sqref="AD56">
    <cfRule type="iconSet" priority="42">
      <iconSet>
        <cfvo type="percent" val="0"/>
        <cfvo type="num" val="60"/>
        <cfvo type="num" val="80"/>
      </iconSet>
    </cfRule>
  </conditionalFormatting>
  <conditionalFormatting sqref="AC59">
    <cfRule type="iconSet" priority="41">
      <iconSet>
        <cfvo type="percent" val="0"/>
        <cfvo type="num" val="60"/>
        <cfvo type="num" val="85" gte="0"/>
      </iconSet>
    </cfRule>
  </conditionalFormatting>
  <conditionalFormatting sqref="AD59">
    <cfRule type="iconSet" priority="37">
      <iconSet>
        <cfvo type="percent" val="0"/>
        <cfvo type="num" val="80"/>
        <cfvo type="num" val="90"/>
      </iconSet>
    </cfRule>
    <cfRule type="iconSet" priority="38">
      <iconSet>
        <cfvo type="percent" val="0"/>
        <cfvo type="percent" val="80"/>
        <cfvo type="percent" val="90"/>
      </iconSet>
    </cfRule>
    <cfRule type="iconSet" priority="39">
      <iconSet>
        <cfvo type="percent" val="0"/>
        <cfvo type="num" val="80"/>
        <cfvo type="num" val="90"/>
      </iconSet>
    </cfRule>
  </conditionalFormatting>
  <conditionalFormatting sqref="AC57">
    <cfRule type="iconSet" priority="35">
      <iconSet>
        <cfvo type="percent" val="0"/>
        <cfvo type="num" val="70"/>
        <cfvo type="num" val="90"/>
      </iconSet>
    </cfRule>
    <cfRule type="iconSet" priority="36">
      <iconSet>
        <cfvo type="percent" val="0"/>
        <cfvo type="num" val="60"/>
        <cfvo type="num" val="85" gte="0"/>
      </iconSet>
    </cfRule>
  </conditionalFormatting>
  <conditionalFormatting sqref="AD57">
    <cfRule type="iconSet" priority="34">
      <iconSet>
        <cfvo type="percent" val="0"/>
        <cfvo type="num" val="60"/>
        <cfvo type="num" val="80"/>
      </iconSet>
    </cfRule>
  </conditionalFormatting>
  <conditionalFormatting sqref="AE57">
    <cfRule type="iconSet" priority="31">
      <iconSet>
        <cfvo type="percent" val="0"/>
        <cfvo type="num" val="0"/>
        <cfvo type="num" val="95"/>
      </iconSet>
    </cfRule>
    <cfRule type="iconSet" priority="32">
      <iconSet>
        <cfvo type="percent" val="0"/>
        <cfvo type="num" val="70"/>
        <cfvo type="num" val="90"/>
      </iconSet>
    </cfRule>
    <cfRule type="iconSet" priority="33">
      <iconSet>
        <cfvo type="percent" val="0"/>
        <cfvo type="num" val="60"/>
        <cfvo type="num" val="85" gte="0"/>
      </iconSet>
    </cfRule>
  </conditionalFormatting>
  <conditionalFormatting sqref="AF57">
    <cfRule type="iconSet" priority="30">
      <iconSet>
        <cfvo type="percent" val="0"/>
        <cfvo type="num" val="60"/>
        <cfvo type="num" val="85" gte="0"/>
      </iconSet>
    </cfRule>
  </conditionalFormatting>
  <conditionalFormatting sqref="M58">
    <cfRule type="iconSet" priority="25">
      <iconSet>
        <cfvo type="percent" val="0"/>
        <cfvo type="num" val="60"/>
        <cfvo type="num" val="80"/>
      </iconSet>
    </cfRule>
  </conditionalFormatting>
  <conditionalFormatting sqref="M58:X58">
    <cfRule type="iconSet" priority="12">
      <iconSet>
        <cfvo type="percent" val="0"/>
        <cfvo type="num" val="10"/>
        <cfvo type="num" val="20"/>
      </iconSet>
    </cfRule>
    <cfRule type="iconSet" priority="24">
      <iconSet>
        <cfvo type="percent" val="0"/>
        <cfvo type="num" val="40"/>
        <cfvo type="num" val="50"/>
      </iconSet>
    </cfRule>
  </conditionalFormatting>
  <conditionalFormatting sqref="Y58">
    <cfRule type="iconSet" priority="20">
      <iconSet>
        <cfvo type="percent" val="0"/>
        <cfvo type="num" val="80"/>
        <cfvo type="num" val="90"/>
      </iconSet>
    </cfRule>
    <cfRule type="iconSet" priority="21">
      <iconSet>
        <cfvo type="percent" val="0"/>
        <cfvo type="percent" val="80"/>
        <cfvo type="percent" val="90"/>
      </iconSet>
    </cfRule>
    <cfRule type="iconSet" priority="22">
      <iconSet>
        <cfvo type="percent" val="0"/>
        <cfvo type="num" val="80"/>
        <cfvo type="num" val="90"/>
      </iconSet>
    </cfRule>
  </conditionalFormatting>
  <conditionalFormatting sqref="Z58">
    <cfRule type="iconSet" priority="19">
      <iconSet>
        <cfvo type="percent" val="0"/>
        <cfvo type="num" val="60"/>
        <cfvo type="num" val="85" gte="0"/>
      </iconSet>
    </cfRule>
  </conditionalFormatting>
  <conditionalFormatting sqref="AA58">
    <cfRule type="iconSet" priority="15">
      <iconSet>
        <cfvo type="percent" val="0"/>
        <cfvo type="num" val="80"/>
        <cfvo type="num" val="90"/>
      </iconSet>
    </cfRule>
    <cfRule type="iconSet" priority="16">
      <iconSet>
        <cfvo type="percent" val="0"/>
        <cfvo type="percent" val="80"/>
        <cfvo type="percent" val="90"/>
      </iconSet>
    </cfRule>
    <cfRule type="iconSet" priority="17">
      <iconSet>
        <cfvo type="percent" val="0"/>
        <cfvo type="num" val="80"/>
        <cfvo type="num" val="90"/>
      </iconSet>
    </cfRule>
  </conditionalFormatting>
  <conditionalFormatting sqref="AB58">
    <cfRule type="iconSet" priority="14">
      <iconSet>
        <cfvo type="percent" val="0"/>
        <cfvo type="num" val="60"/>
        <cfvo type="num" val="85" gte="0"/>
      </iconSet>
    </cfRule>
  </conditionalFormatting>
  <conditionalFormatting sqref="AC58">
    <cfRule type="iconSet" priority="10">
      <iconSet>
        <cfvo type="percent" val="0"/>
        <cfvo type="num" val="15"/>
        <cfvo type="num" val="20"/>
      </iconSet>
    </cfRule>
    <cfRule type="iconSet" priority="13">
      <iconSet>
        <cfvo type="percent" val="0"/>
        <cfvo type="num" val="10"/>
        <cfvo type="num" val="60"/>
      </iconSet>
    </cfRule>
    <cfRule type="iconSet" priority="26">
      <iconSet>
        <cfvo type="percent" val="0"/>
        <cfvo type="num" val="80"/>
        <cfvo type="num" val="90"/>
      </iconSet>
    </cfRule>
    <cfRule type="iconSet" priority="27">
      <iconSet>
        <cfvo type="percent" val="0"/>
        <cfvo type="percent" val="80"/>
        <cfvo type="percent" val="90"/>
      </iconSet>
    </cfRule>
    <cfRule type="iconSet" priority="28">
      <iconSet>
        <cfvo type="percent" val="0"/>
        <cfvo type="num" val="80"/>
        <cfvo type="num" val="90"/>
      </iconSet>
    </cfRule>
  </conditionalFormatting>
  <conditionalFormatting sqref="AD58">
    <cfRule type="iconSet" priority="11">
      <iconSet>
        <cfvo type="percent" val="0"/>
        <cfvo type="num" val="60"/>
        <cfvo type="num" val="85" gte="0"/>
      </iconSet>
    </cfRule>
  </conditionalFormatting>
  <conditionalFormatting sqref="AE58">
    <cfRule type="iconSet" priority="4">
      <iconSet>
        <cfvo type="percent" val="0"/>
        <cfvo type="num" val="15"/>
        <cfvo type="num" val="20"/>
      </iconSet>
    </cfRule>
    <cfRule type="iconSet" priority="5">
      <iconSet>
        <cfvo type="percent" val="0"/>
        <cfvo type="num" val="10"/>
        <cfvo type="num" val="60"/>
      </iconSet>
    </cfRule>
    <cfRule type="iconSet" priority="6">
      <iconSet>
        <cfvo type="percent" val="0"/>
        <cfvo type="num" val="80"/>
        <cfvo type="num" val="90"/>
      </iconSet>
    </cfRule>
    <cfRule type="iconSet" priority="7">
      <iconSet>
        <cfvo type="percent" val="0"/>
        <cfvo type="percent" val="80"/>
        <cfvo type="percent" val="90"/>
      </iconSet>
    </cfRule>
    <cfRule type="iconSet" priority="8">
      <iconSet>
        <cfvo type="percent" val="0"/>
        <cfvo type="num" val="80"/>
        <cfvo type="num" val="90"/>
      </iconSet>
    </cfRule>
  </conditionalFormatting>
  <conditionalFormatting sqref="AF58">
    <cfRule type="iconSet" priority="3">
      <iconSet>
        <cfvo type="percent" val="0"/>
        <cfvo type="num" val="60"/>
        <cfvo type="num" val="85" gte="0"/>
      </iconSet>
    </cfRule>
  </conditionalFormatting>
  <conditionalFormatting sqref="AC54">
    <cfRule type="iconSet" priority="2">
      <iconSet>
        <cfvo type="percent" val="0"/>
        <cfvo type="num" val="60"/>
        <cfvo type="num" val="85" gte="0"/>
      </iconSet>
    </cfRule>
  </conditionalFormatting>
  <conditionalFormatting sqref="AD54">
    <cfRule type="iconSet" priority="1">
      <iconSet>
        <cfvo type="percent" val="0"/>
        <cfvo type="num" val="60"/>
        <cfvo type="num" val="80"/>
      </iconSet>
    </cfRule>
  </conditionalFormatting>
  <dataValidations count="2">
    <dataValidation type="list" allowBlank="1" sqref="K28:K29 K34:K35 K6:K7 K31:K32 K16:K20 K9:K14 K26 K37:K62" xr:uid="{00000000-0002-0000-0200-000000000000}">
      <formula1>FRECUENCIA</formula1>
    </dataValidation>
    <dataValidation type="list" allowBlank="1" sqref="A31:A35 A6:A7 A9:A23 A26:A29 A37:A62" xr:uid="{00000000-0002-0000-0200-000001000000}">
      <formula1>PROCESOSUPRA2014</formula1>
    </dataValidation>
  </dataValidations>
  <printOptions horizontalCentered="1" verticalCentered="1"/>
  <pageMargins left="0.59055118110236227" right="0.19685039370078741" top="0.59055118110236227" bottom="0.19685039370078741" header="0.43307086614173229" footer="0.15748031496062992"/>
  <pageSetup paperSize="5" scale="10" orientation="landscape" r:id="rId1"/>
  <rowBreaks count="2" manualBreakCount="2">
    <brk id="27" max="36" man="1"/>
    <brk id="42" max="36" man="1"/>
  </rowBreaks>
  <colBreaks count="1" manualBreakCount="1">
    <brk id="33" max="1048575" man="1"/>
  </colBreaks>
  <ignoredErrors>
    <ignoredError sqref="Y13 Y22 Y15:Y16 AA13:AA15 AA16:AB16 AB31 AA53 AA51 AC13 AC14:AD14 AC15:AC17 AC20 AC48:AC49 Y54" formulaRange="1"/>
    <ignoredError sqref="AE14 AE17:AE18" evalError="1"/>
    <ignoredError sqref="Y14" evalError="1" formulaRange="1"/>
    <ignoredError sqref="AE50 AE55" formula="1"/>
  </ignoredErrors>
  <drawing r:id="rId2"/>
  <extLst>
    <ext xmlns:x14="http://schemas.microsoft.com/office/spreadsheetml/2009/9/main" uri="{78C0D931-6437-407d-A8EE-F0AAD7539E65}">
      <x14:conditionalFormattings>
        <x14:conditionalFormatting xmlns:xm="http://schemas.microsoft.com/office/excel/2006/main">
          <x14:cfRule type="iconSet" priority="319" id="{0B83442E-B664-48A7-AFC3-68C8E47E5AFD}">
            <x14:iconSet custom="1">
              <x14:cfvo type="percent">
                <xm:f>0</xm:f>
              </x14:cfvo>
              <x14:cfvo type="num">
                <xm:f>80</xm:f>
              </x14:cfvo>
              <x14:cfvo type="num">
                <xm:f>90</xm:f>
              </x14:cfvo>
              <x14:cfIcon iconSet="3Symbols" iconId="0"/>
              <x14:cfIcon iconSet="3Symbols" iconId="1"/>
              <x14:cfIcon iconSet="3Symbols" iconId="2"/>
            </x14:iconSet>
          </x14:cfRule>
          <xm:sqref>M12</xm:sqref>
        </x14:conditionalFormatting>
        <x14:conditionalFormatting xmlns:xm="http://schemas.microsoft.com/office/excel/2006/main">
          <x14:cfRule type="iconSet" priority="3031" id="{35C2F8C5-2745-438E-8898-CF8E2016AE69}">
            <x14:iconSet custom="1">
              <x14:cfvo type="percent">
                <xm:f>0</xm:f>
              </x14:cfvo>
              <x14:cfvo type="num">
                <xm:f>80</xm:f>
              </x14:cfvo>
              <x14:cfvo type="num">
                <xm:f>90</xm:f>
              </x14:cfvo>
              <x14:cfIcon iconSet="3Symbols" iconId="0"/>
              <x14:cfIcon iconSet="3Symbols" iconId="1"/>
              <x14:cfIcon iconSet="3Symbols" iconId="2"/>
            </x14:iconSet>
          </x14:cfRule>
          <xm:sqref>M15</xm:sqref>
        </x14:conditionalFormatting>
        <x14:conditionalFormatting xmlns:xm="http://schemas.microsoft.com/office/excel/2006/main">
          <x14:cfRule type="iconSet" priority="2020" id="{C9FF50B6-AE96-45C1-BA61-1BE067EA2556}">
            <x14:iconSet custom="1">
              <x14:cfvo type="percent">
                <xm:f>0</xm:f>
              </x14:cfvo>
              <x14:cfvo type="num">
                <xm:f>80</xm:f>
              </x14:cfvo>
              <x14:cfvo type="num">
                <xm:f>90</xm:f>
              </x14:cfvo>
              <x14:cfIcon iconSet="3Symbols" iconId="0"/>
              <x14:cfIcon iconSet="3Symbols" iconId="1"/>
              <x14:cfIcon iconSet="3Symbols" iconId="2"/>
            </x14:iconSet>
          </x14:cfRule>
          <xm:sqref>M47</xm:sqref>
        </x14:conditionalFormatting>
        <x14:conditionalFormatting xmlns:xm="http://schemas.microsoft.com/office/excel/2006/main">
          <x14:cfRule type="iconSet" priority="920" id="{A3340918-973D-4A50-B472-AECE8E0051B6}">
            <x14:iconSet custom="1">
              <x14:cfvo type="percent">
                <xm:f>0</xm:f>
              </x14:cfvo>
              <x14:cfvo type="num">
                <xm:f>0</xm:f>
              </x14:cfvo>
              <x14:cfvo type="num">
                <xm:f>100</xm:f>
              </x14:cfvo>
              <x14:cfIcon iconSet="3TrafficLights1" iconId="0"/>
              <x14:cfIcon iconSet="3TrafficLights1" iconId="1"/>
              <x14:cfIcon iconSet="3TrafficLights1" iconId="0"/>
            </x14:iconSet>
          </x14:cfRule>
          <xm:sqref>N52</xm:sqref>
        </x14:conditionalFormatting>
        <x14:conditionalFormatting xmlns:xm="http://schemas.microsoft.com/office/excel/2006/main">
          <x14:cfRule type="iconSet" priority="2233" id="{DECADE94-9F89-4EFD-A1D0-B0D8EF56F1A0}">
            <x14:iconSet custom="1">
              <x14:cfvo type="percent">
                <xm:f>0</xm:f>
              </x14:cfvo>
              <x14:cfvo type="num">
                <xm:f>80</xm:f>
              </x14:cfvo>
              <x14:cfvo type="num">
                <xm:f>90</xm:f>
              </x14:cfvo>
              <x14:cfIcon iconSet="3Symbols" iconId="0"/>
              <x14:cfIcon iconSet="3Symbols" iconId="1"/>
              <x14:cfIcon iconSet="3Symbols" iconId="2"/>
            </x14:iconSet>
          </x14:cfRule>
          <xm:sqref>O15</xm:sqref>
        </x14:conditionalFormatting>
        <x14:conditionalFormatting xmlns:xm="http://schemas.microsoft.com/office/excel/2006/main">
          <x14:cfRule type="iconSet" priority="2238" id="{A8834151-1ABF-4E25-93FC-B160DEE4385B}">
            <x14:iconSet custom="1">
              <x14:cfvo type="percent">
                <xm:f>0</xm:f>
              </x14:cfvo>
              <x14:cfvo type="num">
                <xm:f>80</xm:f>
              </x14:cfvo>
              <x14:cfvo type="num">
                <xm:f>90</xm:f>
              </x14:cfvo>
              <x14:cfIcon iconSet="3Symbols" iconId="0"/>
              <x14:cfIcon iconSet="3Symbols" iconId="1"/>
              <x14:cfIcon iconSet="3Symbols" iconId="2"/>
            </x14:iconSet>
          </x14:cfRule>
          <xm:sqref>Q15 S15 W15</xm:sqref>
        </x14:conditionalFormatting>
        <x14:conditionalFormatting xmlns:xm="http://schemas.microsoft.com/office/excel/2006/main">
          <x14:cfRule type="iconSet" priority="867" id="{4503D516-6349-4E35-B2B0-BB27BD859B29}">
            <x14:iconSet custom="1">
              <x14:cfvo type="percent">
                <xm:f>0</xm:f>
              </x14:cfvo>
              <x14:cfvo type="num">
                <xm:f>80</xm:f>
              </x14:cfvo>
              <x14:cfvo type="num">
                <xm:f>90</xm:f>
              </x14:cfvo>
              <x14:cfIcon iconSet="3Symbols" iconId="0"/>
              <x14:cfIcon iconSet="3Symbols" iconId="1"/>
              <x14:cfIcon iconSet="3Symbols" iconId="2"/>
            </x14:iconSet>
          </x14:cfRule>
          <xm:sqref>T53:U53</xm:sqref>
        </x14:conditionalFormatting>
        <x14:conditionalFormatting xmlns:xm="http://schemas.microsoft.com/office/excel/2006/main">
          <x14:cfRule type="iconSet" priority="198" id="{ACDFB2DE-C164-4171-82F6-F4F62EED39EA}">
            <x14:iconSet custom="1">
              <x14:cfvo type="percent">
                <xm:f>0</xm:f>
              </x14:cfvo>
              <x14:cfvo type="num">
                <xm:f>80</xm:f>
              </x14:cfvo>
              <x14:cfvo type="num">
                <xm:f>90</xm:f>
              </x14:cfvo>
              <x14:cfIcon iconSet="3Symbols" iconId="0"/>
              <x14:cfIcon iconSet="3Symbols" iconId="1"/>
              <x14:cfIcon iconSet="3Symbols" iconId="2"/>
            </x14:iconSet>
          </x14:cfRule>
          <xm:sqref>U15</xm:sqref>
        </x14:conditionalFormatting>
        <x14:conditionalFormatting xmlns:xm="http://schemas.microsoft.com/office/excel/2006/main">
          <x14:cfRule type="iconSet" priority="909" id="{A092EA99-5E03-4050-9D6F-F02EF21AD0EC}">
            <x14:iconSet custom="1">
              <x14:cfvo type="percent">
                <xm:f>0</xm:f>
              </x14:cfvo>
              <x14:cfvo type="num">
                <xm:f>80</xm:f>
              </x14:cfvo>
              <x14:cfvo type="num">
                <xm:f>90</xm:f>
              </x14:cfvo>
              <x14:cfIcon iconSet="3Symbols" iconId="0"/>
              <x14:cfIcon iconSet="3Symbols" iconId="1"/>
              <x14:cfIcon iconSet="3Symbols" iconId="2"/>
            </x14:iconSet>
          </x14:cfRule>
          <xm:sqref>V53:X53</xm:sqref>
        </x14:conditionalFormatting>
        <x14:conditionalFormatting xmlns:xm="http://schemas.microsoft.com/office/excel/2006/main">
          <x14:cfRule type="iconSet" priority="314" id="{000084A5-75C6-4F79-93DF-4C73B895EF2A}">
            <x14:iconSet custom="1">
              <x14:cfvo type="percent">
                <xm:f>0</xm:f>
              </x14:cfvo>
              <x14:cfvo type="num">
                <xm:f>80</xm:f>
              </x14:cfvo>
              <x14:cfvo type="num">
                <xm:f>90</xm:f>
              </x14:cfvo>
              <x14:cfIcon iconSet="3Symbols" iconId="0"/>
              <x14:cfIcon iconSet="3Symbols" iconId="1"/>
              <x14:cfIcon iconSet="3Symbols" iconId="2"/>
            </x14:iconSet>
          </x14:cfRule>
          <xm:sqref>Y12 AA12</xm:sqref>
        </x14:conditionalFormatting>
        <x14:conditionalFormatting xmlns:xm="http://schemas.microsoft.com/office/excel/2006/main">
          <x14:cfRule type="iconSet" priority="1150" id="{80568EEB-F4EF-49F2-8E75-0AB85D07F939}">
            <x14:iconSet custom="1">
              <x14:cfvo type="percent">
                <xm:f>0</xm:f>
              </x14:cfvo>
              <x14:cfvo type="num">
                <xm:f>80</xm:f>
              </x14:cfvo>
              <x14:cfvo type="num">
                <xm:f>90</xm:f>
              </x14:cfvo>
              <x14:cfIcon iconSet="3Symbols" iconId="0"/>
              <x14:cfIcon iconSet="3Symbols" iconId="1"/>
              <x14:cfIcon iconSet="3Symbols" iconId="2"/>
            </x14:iconSet>
          </x14:cfRule>
          <xm:sqref>Y13:Y16 Y18:Y21</xm:sqref>
        </x14:conditionalFormatting>
        <x14:conditionalFormatting xmlns:xm="http://schemas.microsoft.com/office/excel/2006/main">
          <x14:cfRule type="iconSet" priority="298" id="{F0065100-D223-4DFF-8861-3A1419DCA95B}">
            <x14:iconSet custom="1">
              <x14:cfvo type="percent">
                <xm:f>0</xm:f>
              </x14:cfvo>
              <x14:cfvo type="num">
                <xm:f>80</xm:f>
              </x14:cfvo>
              <x14:cfvo type="num">
                <xm:f>90</xm:f>
              </x14:cfvo>
              <x14:cfIcon iconSet="3Symbols" iconId="0"/>
              <x14:cfIcon iconSet="3Symbols" iconId="1"/>
              <x14:cfIcon iconSet="3Symbols" iconId="2"/>
            </x14:iconSet>
          </x14:cfRule>
          <xm:sqref>Y23</xm:sqref>
        </x14:conditionalFormatting>
        <x14:conditionalFormatting xmlns:xm="http://schemas.microsoft.com/office/excel/2006/main">
          <x14:cfRule type="iconSet" priority="574" id="{2A3852AC-5035-4AC2-9DB6-98C9B75E3CAB}">
            <x14:iconSet custom="1">
              <x14:cfvo type="percent">
                <xm:f>0</xm:f>
              </x14:cfvo>
              <x14:cfvo type="num">
                <xm:f>80</xm:f>
              </x14:cfvo>
              <x14:cfvo type="num">
                <xm:f>90</xm:f>
              </x14:cfvo>
              <x14:cfIcon iconSet="3Symbols" iconId="0"/>
              <x14:cfIcon iconSet="3Symbols" iconId="1"/>
              <x14:cfIcon iconSet="3Symbols" iconId="2"/>
            </x14:iconSet>
          </x14:cfRule>
          <xm:sqref>Y28</xm:sqref>
        </x14:conditionalFormatting>
        <x14:conditionalFormatting xmlns:xm="http://schemas.microsoft.com/office/excel/2006/main">
          <x14:cfRule type="iconSet" priority="5487" id="{76A7E5C3-1EB2-4ACD-B2A4-4A01E63966F0}">
            <x14:iconSet custom="1">
              <x14:cfvo type="percent">
                <xm:f>0</xm:f>
              </x14:cfvo>
              <x14:cfvo type="num">
                <xm:f>80</xm:f>
              </x14:cfvo>
              <x14:cfvo type="num">
                <xm:f>90</xm:f>
              </x14:cfvo>
              <x14:cfIcon iconSet="3Symbols" iconId="0"/>
              <x14:cfIcon iconSet="3Symbols" iconId="1"/>
              <x14:cfIcon iconSet="3Symbols" iconId="2"/>
            </x14:iconSet>
          </x14:cfRule>
          <xm:sqref>Y29</xm:sqref>
        </x14:conditionalFormatting>
        <x14:conditionalFormatting xmlns:xm="http://schemas.microsoft.com/office/excel/2006/main">
          <x14:cfRule type="iconSet" priority="1106" id="{D4E6216F-8890-4E1B-889B-2D09CF7D62E4}">
            <x14:iconSet custom="1">
              <x14:cfvo type="percent">
                <xm:f>0</xm:f>
              </x14:cfvo>
              <x14:cfvo type="num">
                <xm:f>80</xm:f>
              </x14:cfvo>
              <x14:cfvo type="num">
                <xm:f>90</xm:f>
              </x14:cfvo>
              <x14:cfIcon iconSet="3Symbols" iconId="0"/>
              <x14:cfIcon iconSet="3Symbols" iconId="1"/>
              <x14:cfIcon iconSet="3Symbols" iconId="2"/>
            </x14:iconSet>
          </x14:cfRule>
          <xm:sqref>Y31:Y32</xm:sqref>
        </x14:conditionalFormatting>
        <x14:conditionalFormatting xmlns:xm="http://schemas.microsoft.com/office/excel/2006/main">
          <x14:cfRule type="iconSet" priority="3707" id="{4C6F3672-C1F9-4A4A-89B6-6FC63C2D1803}">
            <x14:iconSet custom="1">
              <x14:cfvo type="percent">
                <xm:f>0</xm:f>
              </x14:cfvo>
              <x14:cfvo type="num">
                <xm:f>80</xm:f>
              </x14:cfvo>
              <x14:cfvo type="num">
                <xm:f>90</xm:f>
              </x14:cfvo>
              <x14:cfIcon iconSet="3Symbols" iconId="0"/>
              <x14:cfIcon iconSet="3Symbols" iconId="1"/>
              <x14:cfIcon iconSet="3Symbols" iconId="2"/>
            </x14:iconSet>
          </x14:cfRule>
          <xm:sqref>Y34:Y35</xm:sqref>
        </x14:conditionalFormatting>
        <x14:conditionalFormatting xmlns:xm="http://schemas.microsoft.com/office/excel/2006/main">
          <x14:cfRule type="iconSet" priority="532" id="{99474C46-C1E4-44F7-987E-0347E741123D}">
            <x14:iconSet custom="1">
              <x14:cfvo type="percent">
                <xm:f>0</xm:f>
              </x14:cfvo>
              <x14:cfvo type="num">
                <xm:f>80</xm:f>
              </x14:cfvo>
              <x14:cfvo type="num">
                <xm:f>90</xm:f>
              </x14:cfvo>
              <x14:cfIcon iconSet="3Symbols" iconId="0"/>
              <x14:cfIcon iconSet="3Symbols" iconId="1"/>
              <x14:cfIcon iconSet="3Symbols" iconId="2"/>
            </x14:iconSet>
          </x14:cfRule>
          <xm:sqref>Y37</xm:sqref>
        </x14:conditionalFormatting>
        <x14:conditionalFormatting xmlns:xm="http://schemas.microsoft.com/office/excel/2006/main">
          <x14:cfRule type="iconSet" priority="5490" id="{F6737268-3007-4223-8885-C0E1B7316F77}">
            <x14:iconSet custom="1">
              <x14:cfvo type="percent">
                <xm:f>0</xm:f>
              </x14:cfvo>
              <x14:cfvo type="num">
                <xm:f>80</xm:f>
              </x14:cfvo>
              <x14:cfvo type="num">
                <xm:f>90</xm:f>
              </x14:cfvo>
              <x14:cfIcon iconSet="3Symbols" iconId="0"/>
              <x14:cfIcon iconSet="3Symbols" iconId="1"/>
              <x14:cfIcon iconSet="3Symbols" iconId="2"/>
            </x14:iconSet>
          </x14:cfRule>
          <xm:sqref>Y38</xm:sqref>
        </x14:conditionalFormatting>
        <x14:conditionalFormatting xmlns:xm="http://schemas.microsoft.com/office/excel/2006/main">
          <x14:cfRule type="iconSet" priority="480" id="{F22C3E9D-1B6C-494D-AE8F-49DDC4FBDAFB}">
            <x14:iconSet custom="1">
              <x14:cfvo type="percent">
                <xm:f>0</xm:f>
              </x14:cfvo>
              <x14:cfvo type="num">
                <xm:f>80</xm:f>
              </x14:cfvo>
              <x14:cfvo type="num">
                <xm:f>90</xm:f>
              </x14:cfvo>
              <x14:cfIcon iconSet="3Symbols" iconId="0"/>
              <x14:cfIcon iconSet="3Symbols" iconId="1"/>
              <x14:cfIcon iconSet="3Symbols" iconId="2"/>
            </x14:iconSet>
          </x14:cfRule>
          <xm:sqref>Y39</xm:sqref>
        </x14:conditionalFormatting>
        <x14:conditionalFormatting xmlns:xm="http://schemas.microsoft.com/office/excel/2006/main">
          <x14:cfRule type="iconSet" priority="461" id="{D8C6298B-3D9D-4D0C-B252-946535783791}">
            <x14:iconSet custom="1">
              <x14:cfvo type="percent">
                <xm:f>0</xm:f>
              </x14:cfvo>
              <x14:cfvo type="num">
                <xm:f>80</xm:f>
              </x14:cfvo>
              <x14:cfvo type="num">
                <xm:f>90</xm:f>
              </x14:cfvo>
              <x14:cfIcon iconSet="3Symbols" iconId="0"/>
              <x14:cfIcon iconSet="3Symbols" iconId="1"/>
              <x14:cfIcon iconSet="3Symbols" iconId="2"/>
            </x14:iconSet>
          </x14:cfRule>
          <xm:sqref>Y41</xm:sqref>
        </x14:conditionalFormatting>
        <x14:conditionalFormatting xmlns:xm="http://schemas.microsoft.com/office/excel/2006/main">
          <x14:cfRule type="iconSet" priority="443" id="{D53FF678-C58C-4736-A42E-914E3DFECE39}">
            <x14:iconSet custom="1">
              <x14:cfvo type="percent">
                <xm:f>0</xm:f>
              </x14:cfvo>
              <x14:cfvo type="num">
                <xm:f>80</xm:f>
              </x14:cfvo>
              <x14:cfvo type="num">
                <xm:f>90</xm:f>
              </x14:cfvo>
              <x14:cfIcon iconSet="3Symbols" iconId="0"/>
              <x14:cfIcon iconSet="3Symbols" iconId="1"/>
              <x14:cfIcon iconSet="3Symbols" iconId="2"/>
            </x14:iconSet>
          </x14:cfRule>
          <xm:sqref>Y42</xm:sqref>
        </x14:conditionalFormatting>
        <x14:conditionalFormatting xmlns:xm="http://schemas.microsoft.com/office/excel/2006/main">
          <x14:cfRule type="iconSet" priority="425" id="{D9409D2A-9065-46C5-BC7E-A1AB28CE7BD0}">
            <x14:iconSet custom="1">
              <x14:cfvo type="percent">
                <xm:f>0</xm:f>
              </x14:cfvo>
              <x14:cfvo type="num">
                <xm:f>80</xm:f>
              </x14:cfvo>
              <x14:cfvo type="num">
                <xm:f>90</xm:f>
              </x14:cfvo>
              <x14:cfIcon iconSet="3Symbols" iconId="0"/>
              <x14:cfIcon iconSet="3Symbols" iconId="1"/>
              <x14:cfIcon iconSet="3Symbols" iconId="2"/>
            </x14:iconSet>
          </x14:cfRule>
          <xm:sqref>Y43</xm:sqref>
        </x14:conditionalFormatting>
        <x14:conditionalFormatting xmlns:xm="http://schemas.microsoft.com/office/excel/2006/main">
          <x14:cfRule type="iconSet" priority="386" id="{1DDFC9F0-3E87-4755-B762-ABA192AF8260}">
            <x14:iconSet custom="1">
              <x14:cfvo type="percent">
                <xm:f>0</xm:f>
              </x14:cfvo>
              <x14:cfvo type="num">
                <xm:f>80</xm:f>
              </x14:cfvo>
              <x14:cfvo type="num">
                <xm:f>90</xm:f>
              </x14:cfvo>
              <x14:cfIcon iconSet="3Symbols" iconId="0"/>
              <x14:cfIcon iconSet="3Symbols" iconId="1"/>
              <x14:cfIcon iconSet="3Symbols" iconId="2"/>
            </x14:iconSet>
          </x14:cfRule>
          <xm:sqref>Y45</xm:sqref>
        </x14:conditionalFormatting>
        <x14:conditionalFormatting xmlns:xm="http://schemas.microsoft.com/office/excel/2006/main">
          <x14:cfRule type="iconSet" priority="3879" id="{48542881-213E-466B-A8CD-D70BE5E4027D}">
            <x14:iconSet custom="1">
              <x14:cfvo type="percent">
                <xm:f>0</xm:f>
              </x14:cfvo>
              <x14:cfvo type="num">
                <xm:f>80</xm:f>
              </x14:cfvo>
              <x14:cfvo type="num">
                <xm:f>90</xm:f>
              </x14:cfvo>
              <x14:cfIcon iconSet="3Symbols" iconId="0"/>
              <x14:cfIcon iconSet="3Symbols" iconId="1"/>
              <x14:cfIcon iconSet="3Symbols" iconId="2"/>
            </x14:iconSet>
          </x14:cfRule>
          <xm:sqref>Y55 AC55</xm:sqref>
        </x14:conditionalFormatting>
        <x14:conditionalFormatting xmlns:xm="http://schemas.microsoft.com/office/excel/2006/main">
          <x14:cfRule type="iconSet" priority="1095" id="{CED1E04C-CF4C-43B3-A8E5-F69C0EC340F9}">
            <x14:iconSet custom="1">
              <x14:cfvo type="percent">
                <xm:f>0</xm:f>
              </x14:cfvo>
              <x14:cfvo type="num">
                <xm:f>80</xm:f>
              </x14:cfvo>
              <x14:cfvo type="num">
                <xm:f>90</xm:f>
              </x14:cfvo>
              <x14:cfIcon iconSet="3Symbols" iconId="0"/>
              <x14:cfIcon iconSet="3Symbols" iconId="1"/>
              <x14:cfIcon iconSet="3Symbols" iconId="2"/>
            </x14:iconSet>
          </x14:cfRule>
          <xm:sqref>Y60:Y61</xm:sqref>
        </x14:conditionalFormatting>
        <x14:conditionalFormatting xmlns:xm="http://schemas.microsoft.com/office/excel/2006/main">
          <x14:cfRule type="iconSet" priority="252" id="{42F9F113-AA81-46BF-BBED-C48699FCB9BF}">
            <x14:iconSet custom="1">
              <x14:cfvo type="percent">
                <xm:f>0</xm:f>
              </x14:cfvo>
              <x14:cfvo type="num">
                <xm:f>80</xm:f>
              </x14:cfvo>
              <x14:cfvo type="num">
                <xm:f>90</xm:f>
              </x14:cfvo>
              <x14:cfIcon iconSet="3Symbols" iconId="0"/>
              <x14:cfIcon iconSet="3Symbols" iconId="1"/>
              <x14:cfIcon iconSet="3Symbols" iconId="2"/>
            </x14:iconSet>
          </x14:cfRule>
          <xm:sqref>Y62</xm:sqref>
        </x14:conditionalFormatting>
        <x14:conditionalFormatting xmlns:xm="http://schemas.microsoft.com/office/excel/2006/main">
          <x14:cfRule type="iconSet" priority="315" id="{E4702D8C-3CDC-4119-8BE0-83A4C921B5B5}">
            <x14:iconSet custom="1">
              <x14:cfvo type="percent">
                <xm:f>0</xm:f>
              </x14:cfvo>
              <x14:cfvo type="num">
                <xm:f>80</xm:f>
              </x14:cfvo>
              <x14:cfvo type="num">
                <xm:f>90</xm:f>
              </x14:cfvo>
              <x14:cfIcon iconSet="3Symbols" iconId="0"/>
              <x14:cfIcon iconSet="3Symbols" iconId="1"/>
              <x14:cfIcon iconSet="3Symbols" iconId="2"/>
            </x14:iconSet>
          </x14:cfRule>
          <xm:sqref>Z12 AB12 AD12</xm:sqref>
        </x14:conditionalFormatting>
        <x14:conditionalFormatting xmlns:xm="http://schemas.microsoft.com/office/excel/2006/main">
          <x14:cfRule type="iconSet" priority="5157" id="{A839B089-7D7D-40F8-AD8F-26C840C4FA86}">
            <x14:iconSet custom="1">
              <x14:cfvo type="percent">
                <xm:f>0</xm:f>
              </x14:cfvo>
              <x14:cfvo type="num">
                <xm:f>80</xm:f>
              </x14:cfvo>
              <x14:cfvo type="num">
                <xm:f>90</xm:f>
              </x14:cfvo>
              <x14:cfIcon iconSet="3Symbols" iconId="0"/>
              <x14:cfIcon iconSet="3Symbols" iconId="1"/>
              <x14:cfIcon iconSet="3Symbols" iconId="2"/>
            </x14:iconSet>
          </x14:cfRule>
          <xm:sqref>Z18:Z19</xm:sqref>
        </x14:conditionalFormatting>
        <x14:conditionalFormatting xmlns:xm="http://schemas.microsoft.com/office/excel/2006/main">
          <x14:cfRule type="iconSet" priority="299" id="{6093BC27-C146-4D9F-A7E9-E3EE5BCE523A}">
            <x14:iconSet custom="1">
              <x14:cfvo type="percent">
                <xm:f>0</xm:f>
              </x14:cfvo>
              <x14:cfvo type="num">
                <xm:f>80</xm:f>
              </x14:cfvo>
              <x14:cfvo type="num">
                <xm:f>90</xm:f>
              </x14:cfvo>
              <x14:cfIcon iconSet="3Symbols" iconId="0"/>
              <x14:cfIcon iconSet="3Symbols" iconId="1"/>
              <x14:cfIcon iconSet="3Symbols" iconId="2"/>
            </x14:iconSet>
          </x14:cfRule>
          <xm:sqref>Z23</xm:sqref>
        </x14:conditionalFormatting>
        <x14:conditionalFormatting xmlns:xm="http://schemas.microsoft.com/office/excel/2006/main">
          <x14:cfRule type="iconSet" priority="3708" id="{49E70091-7BDB-4841-B712-E48EE295FE4A}">
            <x14:iconSet custom="1">
              <x14:cfvo type="percent">
                <xm:f>0</xm:f>
              </x14:cfvo>
              <x14:cfvo type="num">
                <xm:f>80</xm:f>
              </x14:cfvo>
              <x14:cfvo type="num">
                <xm:f>90</xm:f>
              </x14:cfvo>
              <x14:cfIcon iconSet="3Symbols" iconId="0"/>
              <x14:cfIcon iconSet="3Symbols" iconId="1"/>
              <x14:cfIcon iconSet="3Symbols" iconId="2"/>
            </x14:iconSet>
          </x14:cfRule>
          <xm:sqref>Z34:Z35</xm:sqref>
        </x14:conditionalFormatting>
        <x14:conditionalFormatting xmlns:xm="http://schemas.microsoft.com/office/excel/2006/main">
          <x14:cfRule type="iconSet" priority="1096" id="{157ABC15-FDF9-4332-AF3B-3DC04BD4AC2D}">
            <x14:iconSet custom="1">
              <x14:cfvo type="percent">
                <xm:f>0</xm:f>
              </x14:cfvo>
              <x14:cfvo type="num">
                <xm:f>80</xm:f>
              </x14:cfvo>
              <x14:cfvo type="num">
                <xm:f>90</xm:f>
              </x14:cfvo>
              <x14:cfIcon iconSet="3Symbols" iconId="0"/>
              <x14:cfIcon iconSet="3Symbols" iconId="1"/>
              <x14:cfIcon iconSet="3Symbols" iconId="2"/>
            </x14:iconSet>
          </x14:cfRule>
          <xm:sqref>Z59:Z61</xm:sqref>
        </x14:conditionalFormatting>
        <x14:conditionalFormatting xmlns:xm="http://schemas.microsoft.com/office/excel/2006/main">
          <x14:cfRule type="iconSet" priority="1068" id="{1F562104-E81E-4973-8715-D9FAB2291027}">
            <x14:iconSet custom="1">
              <x14:cfvo type="percent">
                <xm:f>0</xm:f>
              </x14:cfvo>
              <x14:cfvo type="num">
                <xm:f>80</xm:f>
              </x14:cfvo>
              <x14:cfvo type="num">
                <xm:f>90</xm:f>
              </x14:cfvo>
              <x14:cfIcon iconSet="3Symbols" iconId="0"/>
              <x14:cfIcon iconSet="3Symbols" iconId="1"/>
              <x14:cfIcon iconSet="3Symbols" iconId="2"/>
            </x14:iconSet>
          </x14:cfRule>
          <xm:sqref>AA13:AA14</xm:sqref>
        </x14:conditionalFormatting>
        <x14:conditionalFormatting xmlns:xm="http://schemas.microsoft.com/office/excel/2006/main">
          <x14:cfRule type="iconSet" priority="1063" id="{F4BFF026-2DF0-40F5-9BF6-10C6FFC40AE0}">
            <x14:iconSet custom="1">
              <x14:cfvo type="percent">
                <xm:f>0</xm:f>
              </x14:cfvo>
              <x14:cfvo type="num">
                <xm:f>80</xm:f>
              </x14:cfvo>
              <x14:cfvo type="num">
                <xm:f>90</xm:f>
              </x14:cfvo>
              <x14:cfIcon iconSet="3Symbols" iconId="0"/>
              <x14:cfIcon iconSet="3Symbols" iconId="1"/>
              <x14:cfIcon iconSet="3Symbols" iconId="2"/>
            </x14:iconSet>
          </x14:cfRule>
          <xm:sqref>AA15:AA16</xm:sqref>
        </x14:conditionalFormatting>
        <x14:conditionalFormatting xmlns:xm="http://schemas.microsoft.com/office/excel/2006/main">
          <x14:cfRule type="iconSet" priority="1058" id="{46B2E92E-2E0C-4242-98A4-FD66EF5EA496}">
            <x14:iconSet custom="1">
              <x14:cfvo type="percent">
                <xm:f>0</xm:f>
              </x14:cfvo>
              <x14:cfvo type="num">
                <xm:f>80</xm:f>
              </x14:cfvo>
              <x14:cfvo type="num">
                <xm:f>90</xm:f>
              </x14:cfvo>
              <x14:cfIcon iconSet="3Symbols" iconId="0"/>
              <x14:cfIcon iconSet="3Symbols" iconId="1"/>
              <x14:cfIcon iconSet="3Symbols" iconId="2"/>
            </x14:iconSet>
          </x14:cfRule>
          <xm:sqref>AA17:AA18</xm:sqref>
        </x14:conditionalFormatting>
        <x14:conditionalFormatting xmlns:xm="http://schemas.microsoft.com/office/excel/2006/main">
          <x14:cfRule type="iconSet" priority="2125" id="{F874698F-D6FC-4561-A2EE-D980CE993D01}">
            <x14:iconSet custom="1">
              <x14:cfvo type="percent">
                <xm:f>0</xm:f>
              </x14:cfvo>
              <x14:cfvo type="num">
                <xm:f>80</xm:f>
              </x14:cfvo>
              <x14:cfvo type="num">
                <xm:f>90</xm:f>
              </x14:cfvo>
              <x14:cfIcon iconSet="3Symbols" iconId="0"/>
              <x14:cfIcon iconSet="3Symbols" iconId="1"/>
              <x14:cfIcon iconSet="3Symbols" iconId="2"/>
            </x14:iconSet>
          </x14:cfRule>
          <xm:sqref>AA20</xm:sqref>
        </x14:conditionalFormatting>
        <x14:conditionalFormatting xmlns:xm="http://schemas.microsoft.com/office/excel/2006/main">
          <x14:cfRule type="iconSet" priority="1041" id="{B645125B-CC8B-43C4-A860-9118D7114002}">
            <x14:iconSet custom="1">
              <x14:cfvo type="percent">
                <xm:f>0</xm:f>
              </x14:cfvo>
              <x14:cfvo type="num">
                <xm:f>80</xm:f>
              </x14:cfvo>
              <x14:cfvo type="num">
                <xm:f>90</xm:f>
              </x14:cfvo>
              <x14:cfIcon iconSet="3Symbols" iconId="0"/>
              <x14:cfIcon iconSet="3Symbols" iconId="1"/>
              <x14:cfIcon iconSet="3Symbols" iconId="2"/>
            </x14:iconSet>
          </x14:cfRule>
          <xm:sqref>AA21</xm:sqref>
        </x14:conditionalFormatting>
        <x14:conditionalFormatting xmlns:xm="http://schemas.microsoft.com/office/excel/2006/main">
          <x14:cfRule type="iconSet" priority="290" id="{B2584726-7E54-4070-A517-685132CC981C}">
            <x14:iconSet custom="1">
              <x14:cfvo type="percent">
                <xm:f>0</xm:f>
              </x14:cfvo>
              <x14:cfvo type="num">
                <xm:f>80</xm:f>
              </x14:cfvo>
              <x14:cfvo type="num">
                <xm:f>90</xm:f>
              </x14:cfvo>
              <x14:cfIcon iconSet="3Symbols" iconId="0"/>
              <x14:cfIcon iconSet="3Symbols" iconId="1"/>
              <x14:cfIcon iconSet="3Symbols" iconId="2"/>
            </x14:iconSet>
          </x14:cfRule>
          <xm:sqref>AA23</xm:sqref>
        </x14:conditionalFormatting>
        <x14:conditionalFormatting xmlns:xm="http://schemas.microsoft.com/office/excel/2006/main">
          <x14:cfRule type="iconSet" priority="276" id="{EE6F286F-E016-49B8-BAEE-4F3985EED014}">
            <x14:iconSet custom="1">
              <x14:cfvo type="percent">
                <xm:f>0</xm:f>
              </x14:cfvo>
              <x14:cfvo type="num">
                <xm:f>80</xm:f>
              </x14:cfvo>
              <x14:cfvo type="num">
                <xm:f>90</xm:f>
              </x14:cfvo>
              <x14:cfIcon iconSet="3Symbols" iconId="0"/>
              <x14:cfIcon iconSet="3Symbols" iconId="1"/>
              <x14:cfIcon iconSet="3Symbols" iconId="2"/>
            </x14:iconSet>
          </x14:cfRule>
          <xm:sqref>AA26 Y26</xm:sqref>
        </x14:conditionalFormatting>
        <x14:conditionalFormatting xmlns:xm="http://schemas.microsoft.com/office/excel/2006/main">
          <x14:cfRule type="iconSet" priority="403" id="{848E7EFC-13EB-431D-A71C-FA5F2CD41BD1}">
            <x14:iconSet custom="1">
              <x14:cfvo type="percent">
                <xm:f>0</xm:f>
              </x14:cfvo>
              <x14:cfvo type="num">
                <xm:f>80</xm:f>
              </x14:cfvo>
              <x14:cfvo type="num">
                <xm:f>90</xm:f>
              </x14:cfvo>
              <x14:cfIcon iconSet="3Symbols" iconId="0"/>
              <x14:cfIcon iconSet="3Symbols" iconId="1"/>
              <x14:cfIcon iconSet="3Symbols" iconId="2"/>
            </x14:iconSet>
          </x14:cfRule>
          <xm:sqref>AA28</xm:sqref>
        </x14:conditionalFormatting>
        <x14:conditionalFormatting xmlns:xm="http://schemas.microsoft.com/office/excel/2006/main">
          <x14:cfRule type="iconSet" priority="405" id="{479EFEED-1693-4815-A86F-F86E5F27712A}">
            <x14:iconSet custom="1">
              <x14:cfvo type="percent">
                <xm:f>0</xm:f>
              </x14:cfvo>
              <x14:cfvo type="num">
                <xm:f>80</xm:f>
              </x14:cfvo>
              <x14:cfvo type="num">
                <xm:f>90</xm:f>
              </x14:cfvo>
              <x14:cfIcon iconSet="3Symbols" iconId="0"/>
              <x14:cfIcon iconSet="3Symbols" iconId="1"/>
              <x14:cfIcon iconSet="3Symbols" iconId="2"/>
            </x14:iconSet>
          </x14:cfRule>
          <xm:sqref>AA29</xm:sqref>
        </x14:conditionalFormatting>
        <x14:conditionalFormatting xmlns:xm="http://schemas.microsoft.com/office/excel/2006/main">
          <x14:cfRule type="iconSet" priority="1036" id="{CDEC989A-1052-477F-B24A-805DA6A054CC}">
            <x14:iconSet custom="1">
              <x14:cfvo type="percent">
                <xm:f>0</xm:f>
              </x14:cfvo>
              <x14:cfvo type="num">
                <xm:f>80</xm:f>
              </x14:cfvo>
              <x14:cfvo type="num">
                <xm:f>90</xm:f>
              </x14:cfvo>
              <x14:cfIcon iconSet="3Symbols" iconId="0"/>
              <x14:cfIcon iconSet="3Symbols" iconId="1"/>
              <x14:cfIcon iconSet="3Symbols" iconId="2"/>
            </x14:iconSet>
          </x14:cfRule>
          <xm:sqref>AA31</xm:sqref>
        </x14:conditionalFormatting>
        <x14:conditionalFormatting xmlns:xm="http://schemas.microsoft.com/office/excel/2006/main">
          <x14:cfRule type="iconSet" priority="1031" id="{85DA258B-1185-4927-8196-84E0A6AEC6D5}">
            <x14:iconSet custom="1">
              <x14:cfvo type="percent">
                <xm:f>0</xm:f>
              </x14:cfvo>
              <x14:cfvo type="num">
                <xm:f>80</xm:f>
              </x14:cfvo>
              <x14:cfvo type="num">
                <xm:f>90</xm:f>
              </x14:cfvo>
              <x14:cfIcon iconSet="3Symbols" iconId="0"/>
              <x14:cfIcon iconSet="3Symbols" iconId="1"/>
              <x14:cfIcon iconSet="3Symbols" iconId="2"/>
            </x14:iconSet>
          </x14:cfRule>
          <xm:sqref>AA32</xm:sqref>
        </x14:conditionalFormatting>
        <x14:conditionalFormatting xmlns:xm="http://schemas.microsoft.com/office/excel/2006/main">
          <x14:cfRule type="iconSet" priority="1025" id="{B12B5B14-1656-4C0C-B4E1-36BB2B0CF6E5}">
            <x14:iconSet custom="1">
              <x14:cfvo type="percent">
                <xm:f>0</xm:f>
              </x14:cfvo>
              <x14:cfvo type="num">
                <xm:f>80</xm:f>
              </x14:cfvo>
              <x14:cfvo type="num">
                <xm:f>90</xm:f>
              </x14:cfvo>
              <x14:cfIcon iconSet="3Symbols" iconId="0"/>
              <x14:cfIcon iconSet="3Symbols" iconId="1"/>
              <x14:cfIcon iconSet="3Symbols" iconId="2"/>
            </x14:iconSet>
          </x14:cfRule>
          <xm:sqref>AA34</xm:sqref>
        </x14:conditionalFormatting>
        <x14:conditionalFormatting xmlns:xm="http://schemas.microsoft.com/office/excel/2006/main">
          <x14:cfRule type="iconSet" priority="1017" id="{A8212B3B-6482-429B-B5D9-97E503E80B30}">
            <x14:iconSet custom="1">
              <x14:cfvo type="percent">
                <xm:f>0</xm:f>
              </x14:cfvo>
              <x14:cfvo type="num">
                <xm:f>80</xm:f>
              </x14:cfvo>
              <x14:cfvo type="num">
                <xm:f>90</xm:f>
              </x14:cfvo>
              <x14:cfIcon iconSet="3Symbols" iconId="0"/>
              <x14:cfIcon iconSet="3Symbols" iconId="1"/>
              <x14:cfIcon iconSet="3Symbols" iconId="2"/>
            </x14:iconSet>
          </x14:cfRule>
          <xm:sqref>AA35</xm:sqref>
        </x14:conditionalFormatting>
        <x14:conditionalFormatting xmlns:xm="http://schemas.microsoft.com/office/excel/2006/main">
          <x14:cfRule type="iconSet" priority="395" id="{3FB31557-E0EE-4FE4-B8F1-3AEF64B7DB17}">
            <x14:iconSet custom="1">
              <x14:cfvo type="percent">
                <xm:f>0</xm:f>
              </x14:cfvo>
              <x14:cfvo type="num">
                <xm:f>80</xm:f>
              </x14:cfvo>
              <x14:cfvo type="num">
                <xm:f>90</xm:f>
              </x14:cfvo>
              <x14:cfIcon iconSet="3Symbols" iconId="0"/>
              <x14:cfIcon iconSet="3Symbols" iconId="1"/>
              <x14:cfIcon iconSet="3Symbols" iconId="2"/>
            </x14:iconSet>
          </x14:cfRule>
          <xm:sqref>AA37</xm:sqref>
        </x14:conditionalFormatting>
        <x14:conditionalFormatting xmlns:xm="http://schemas.microsoft.com/office/excel/2006/main">
          <x14:cfRule type="iconSet" priority="389" id="{1868EFFF-11D8-48F8-9A34-5798970FF4C8}">
            <x14:iconSet custom="1">
              <x14:cfvo type="percent">
                <xm:f>0</xm:f>
              </x14:cfvo>
              <x14:cfvo type="num">
                <xm:f>80</xm:f>
              </x14:cfvo>
              <x14:cfvo type="num">
                <xm:f>90</xm:f>
              </x14:cfvo>
              <x14:cfIcon iconSet="3Symbols" iconId="0"/>
              <x14:cfIcon iconSet="3Symbols" iconId="1"/>
              <x14:cfIcon iconSet="3Symbols" iconId="2"/>
            </x14:iconSet>
          </x14:cfRule>
          <xm:sqref>AA38</xm:sqref>
        </x14:conditionalFormatting>
        <x14:conditionalFormatting xmlns:xm="http://schemas.microsoft.com/office/excel/2006/main">
          <x14:cfRule type="iconSet" priority="399" id="{75BC390F-975D-4AC0-A2EE-823D5CF2F7C4}">
            <x14:iconSet custom="1">
              <x14:cfvo type="percent">
                <xm:f>0</xm:f>
              </x14:cfvo>
              <x14:cfvo type="num">
                <xm:f>80</xm:f>
              </x14:cfvo>
              <x14:cfvo type="num">
                <xm:f>90</xm:f>
              </x14:cfvo>
              <x14:cfIcon iconSet="3Symbols" iconId="0"/>
              <x14:cfIcon iconSet="3Symbols" iconId="1"/>
              <x14:cfIcon iconSet="3Symbols" iconId="2"/>
            </x14:iconSet>
          </x14:cfRule>
          <xm:sqref>AA39</xm:sqref>
        </x14:conditionalFormatting>
        <x14:conditionalFormatting xmlns:xm="http://schemas.microsoft.com/office/excel/2006/main">
          <x14:cfRule type="iconSet" priority="377" id="{D9A9664D-E6BE-435A-BAB3-14CB6D6A75AD}">
            <x14:iconSet custom="1">
              <x14:cfvo type="percent">
                <xm:f>0</xm:f>
              </x14:cfvo>
              <x14:cfvo type="num">
                <xm:f>80</xm:f>
              </x14:cfvo>
              <x14:cfvo type="num">
                <xm:f>90</xm:f>
              </x14:cfvo>
              <x14:cfIcon iconSet="3Symbols" iconId="0"/>
              <x14:cfIcon iconSet="3Symbols" iconId="1"/>
              <x14:cfIcon iconSet="3Symbols" iconId="2"/>
            </x14:iconSet>
          </x14:cfRule>
          <xm:sqref>AA41</xm:sqref>
        </x14:conditionalFormatting>
        <x14:conditionalFormatting xmlns:xm="http://schemas.microsoft.com/office/excel/2006/main">
          <x14:cfRule type="iconSet" priority="373" id="{6D65FFE2-40D1-4C85-BFC8-BF0D2F046BB2}">
            <x14:iconSet custom="1">
              <x14:cfvo type="percent">
                <xm:f>0</xm:f>
              </x14:cfvo>
              <x14:cfvo type="num">
                <xm:f>80</xm:f>
              </x14:cfvo>
              <x14:cfvo type="num">
                <xm:f>90</xm:f>
              </x14:cfvo>
              <x14:cfIcon iconSet="3Symbols" iconId="0"/>
              <x14:cfIcon iconSet="3Symbols" iconId="1"/>
              <x14:cfIcon iconSet="3Symbols" iconId="2"/>
            </x14:iconSet>
          </x14:cfRule>
          <xm:sqref>AA42</xm:sqref>
        </x14:conditionalFormatting>
        <x14:conditionalFormatting xmlns:xm="http://schemas.microsoft.com/office/excel/2006/main">
          <x14:cfRule type="iconSet" priority="369" id="{B25EDC2C-5FEF-4222-98B8-E415131F67C0}">
            <x14:iconSet custom="1">
              <x14:cfvo type="percent">
                <xm:f>0</xm:f>
              </x14:cfvo>
              <x14:cfvo type="num">
                <xm:f>80</xm:f>
              </x14:cfvo>
              <x14:cfvo type="num">
                <xm:f>90</xm:f>
              </x14:cfvo>
              <x14:cfIcon iconSet="3Symbols" iconId="0"/>
              <x14:cfIcon iconSet="3Symbols" iconId="1"/>
              <x14:cfIcon iconSet="3Symbols" iconId="2"/>
            </x14:iconSet>
          </x14:cfRule>
          <xm:sqref>AA43</xm:sqref>
        </x14:conditionalFormatting>
        <x14:conditionalFormatting xmlns:xm="http://schemas.microsoft.com/office/excel/2006/main">
          <x14:cfRule type="iconSet" priority="2173" id="{231388C9-3C58-4694-86D8-9D2B97EC25E7}">
            <x14:iconSet custom="1">
              <x14:cfvo type="percent">
                <xm:f>0</xm:f>
              </x14:cfvo>
              <x14:cfvo type="num">
                <xm:f>80</xm:f>
              </x14:cfvo>
              <x14:cfvo type="num">
                <xm:f>90</xm:f>
              </x14:cfvo>
              <x14:cfIcon iconSet="3Symbols" iconId="0"/>
              <x14:cfIcon iconSet="3Symbols" iconId="1"/>
              <x14:cfIcon iconSet="3Symbols" iconId="2"/>
            </x14:iconSet>
          </x14:cfRule>
          <xm:sqref>AA55</xm:sqref>
        </x14:conditionalFormatting>
        <x14:conditionalFormatting xmlns:xm="http://schemas.microsoft.com/office/excel/2006/main">
          <x14:cfRule type="iconSet" priority="999" id="{2CBB2473-35A9-48B3-8517-23CE92B4BFF7}">
            <x14:iconSet custom="1">
              <x14:cfvo type="percent">
                <xm:f>0</xm:f>
              </x14:cfvo>
              <x14:cfvo type="num">
                <xm:f>80</xm:f>
              </x14:cfvo>
              <x14:cfvo type="num">
                <xm:f>90</xm:f>
              </x14:cfvo>
              <x14:cfIcon iconSet="3Symbols" iconId="0"/>
              <x14:cfIcon iconSet="3Symbols" iconId="1"/>
              <x14:cfIcon iconSet="3Symbols" iconId="2"/>
            </x14:iconSet>
          </x14:cfRule>
          <xm:sqref>AA60</xm:sqref>
        </x14:conditionalFormatting>
        <x14:conditionalFormatting xmlns:xm="http://schemas.microsoft.com/office/excel/2006/main">
          <x14:cfRule type="iconSet" priority="1008" id="{E29A6EC2-9AD6-4080-B799-5EAF93D66D42}">
            <x14:iconSet custom="1">
              <x14:cfvo type="percent">
                <xm:f>0</xm:f>
              </x14:cfvo>
              <x14:cfvo type="num">
                <xm:f>80</xm:f>
              </x14:cfvo>
              <x14:cfvo type="num">
                <xm:f>90</xm:f>
              </x14:cfvo>
              <x14:cfIcon iconSet="3Symbols" iconId="0"/>
              <x14:cfIcon iconSet="3Symbols" iconId="1"/>
              <x14:cfIcon iconSet="3Symbols" iconId="2"/>
            </x14:iconSet>
          </x14:cfRule>
          <xm:sqref>AA61</xm:sqref>
        </x14:conditionalFormatting>
        <x14:conditionalFormatting xmlns:xm="http://schemas.microsoft.com/office/excel/2006/main">
          <x14:cfRule type="iconSet" priority="247" id="{F638E5F3-B78D-4CDA-BDA6-D991C34341AE}">
            <x14:iconSet custom="1">
              <x14:cfvo type="percent">
                <xm:f>0</xm:f>
              </x14:cfvo>
              <x14:cfvo type="num">
                <xm:f>80</xm:f>
              </x14:cfvo>
              <x14:cfvo type="num">
                <xm:f>90</xm:f>
              </x14:cfvo>
              <x14:cfIcon iconSet="3Symbols" iconId="0"/>
              <x14:cfIcon iconSet="3Symbols" iconId="1"/>
              <x14:cfIcon iconSet="3Symbols" iconId="2"/>
            </x14:iconSet>
          </x14:cfRule>
          <xm:sqref>AA62</xm:sqref>
        </x14:conditionalFormatting>
        <x14:conditionalFormatting xmlns:xm="http://schemas.microsoft.com/office/excel/2006/main">
          <x14:cfRule type="iconSet" priority="291" id="{5AF6D95D-D679-42D6-AF8F-7924C3689A13}">
            <x14:iconSet custom="1">
              <x14:cfvo type="percent">
                <xm:f>0</xm:f>
              </x14:cfvo>
              <x14:cfvo type="num">
                <xm:f>80</xm:f>
              </x14:cfvo>
              <x14:cfvo type="num">
                <xm:f>90</xm:f>
              </x14:cfvo>
              <x14:cfIcon iconSet="3Symbols" iconId="0"/>
              <x14:cfIcon iconSet="3Symbols" iconId="1"/>
              <x14:cfIcon iconSet="3Symbols" iconId="2"/>
            </x14:iconSet>
          </x14:cfRule>
          <xm:sqref>AB23</xm:sqref>
        </x14:conditionalFormatting>
        <x14:conditionalFormatting xmlns:xm="http://schemas.microsoft.com/office/excel/2006/main">
          <x14:cfRule type="iconSet" priority="277" id="{6163088C-789F-4F56-AF12-01BC683D036B}">
            <x14:iconSet custom="1">
              <x14:cfvo type="percent">
                <xm:f>0</xm:f>
              </x14:cfvo>
              <x14:cfvo type="num">
                <xm:f>80</xm:f>
              </x14:cfvo>
              <x14:cfvo type="num">
                <xm:f>90</xm:f>
              </x14:cfvo>
              <x14:cfIcon iconSet="3Symbols" iconId="0"/>
              <x14:cfIcon iconSet="3Symbols" iconId="1"/>
              <x14:cfIcon iconSet="3Symbols" iconId="2"/>
            </x14:iconSet>
          </x14:cfRule>
          <xm:sqref>AB26 Z26</xm:sqref>
        </x14:conditionalFormatting>
        <x14:conditionalFormatting xmlns:xm="http://schemas.microsoft.com/office/excel/2006/main">
          <x14:cfRule type="iconSet" priority="1026" id="{E40BEDBB-4D68-42E9-A6F3-10FC6560C616}">
            <x14:iconSet custom="1">
              <x14:cfvo type="percent">
                <xm:f>0</xm:f>
              </x14:cfvo>
              <x14:cfvo type="num">
                <xm:f>80</xm:f>
              </x14:cfvo>
              <x14:cfvo type="num">
                <xm:f>90</xm:f>
              </x14:cfvo>
              <x14:cfIcon iconSet="3Symbols" iconId="0"/>
              <x14:cfIcon iconSet="3Symbols" iconId="1"/>
              <x14:cfIcon iconSet="3Symbols" iconId="2"/>
            </x14:iconSet>
          </x14:cfRule>
          <xm:sqref>AB34</xm:sqref>
        </x14:conditionalFormatting>
        <x14:conditionalFormatting xmlns:xm="http://schemas.microsoft.com/office/excel/2006/main">
          <x14:cfRule type="iconSet" priority="1018" id="{76100F3E-782E-42D5-B028-948BD9CDECF1}">
            <x14:iconSet custom="1">
              <x14:cfvo type="percent">
                <xm:f>0</xm:f>
              </x14:cfvo>
              <x14:cfvo type="num">
                <xm:f>80</xm:f>
              </x14:cfvo>
              <x14:cfvo type="num">
                <xm:f>90</xm:f>
              </x14:cfvo>
              <x14:cfIcon iconSet="3Symbols" iconId="0"/>
              <x14:cfIcon iconSet="3Symbols" iconId="1"/>
              <x14:cfIcon iconSet="3Symbols" iconId="2"/>
            </x14:iconSet>
          </x14:cfRule>
          <xm:sqref>AB35</xm:sqref>
        </x14:conditionalFormatting>
        <x14:conditionalFormatting xmlns:xm="http://schemas.microsoft.com/office/excel/2006/main">
          <x14:cfRule type="iconSet" priority="5491" id="{5E347184-ACED-4BA5-A71E-987D416205C4}">
            <x14:iconSet custom="1">
              <x14:cfvo type="percent">
                <xm:f>0</xm:f>
              </x14:cfvo>
              <x14:cfvo type="num">
                <xm:f>80</xm:f>
              </x14:cfvo>
              <x14:cfvo type="num">
                <xm:f>90</xm:f>
              </x14:cfvo>
              <x14:cfIcon iconSet="3Symbols" iconId="0"/>
              <x14:cfIcon iconSet="3Symbols" iconId="1"/>
              <x14:cfIcon iconSet="3Symbols" iconId="2"/>
            </x14:iconSet>
          </x14:cfRule>
          <xm:sqref>AB38</xm:sqref>
        </x14:conditionalFormatting>
        <x14:conditionalFormatting xmlns:xm="http://schemas.microsoft.com/office/excel/2006/main">
          <x14:cfRule type="iconSet" priority="485" id="{C84D2BEB-F934-48CD-A300-B020D0787271}">
            <x14:iconSet custom="1">
              <x14:cfvo type="percent">
                <xm:f>0</xm:f>
              </x14:cfvo>
              <x14:cfvo type="num">
                <xm:f>80</xm:f>
              </x14:cfvo>
              <x14:cfvo type="num">
                <xm:f>90</xm:f>
              </x14:cfvo>
              <x14:cfIcon iconSet="3Symbols" iconId="0"/>
              <x14:cfIcon iconSet="3Symbols" iconId="1"/>
              <x14:cfIcon iconSet="3Symbols" iconId="2"/>
            </x14:iconSet>
          </x14:cfRule>
          <xm:sqref>AB39</xm:sqref>
        </x14:conditionalFormatting>
        <x14:conditionalFormatting xmlns:xm="http://schemas.microsoft.com/office/excel/2006/main">
          <x14:cfRule type="iconSet" priority="627" id="{2CD00A59-82A3-4C8C-B080-2AC67619F035}">
            <x14:iconSet custom="1">
              <x14:cfvo type="percent">
                <xm:f>0</xm:f>
              </x14:cfvo>
              <x14:cfvo type="num">
                <xm:f>80</xm:f>
              </x14:cfvo>
              <x14:cfvo type="num">
                <xm:f>90</xm:f>
              </x14:cfvo>
              <x14:cfIcon iconSet="3Symbols" iconId="0"/>
              <x14:cfIcon iconSet="3Symbols" iconId="1"/>
              <x14:cfIcon iconSet="3Symbols" iconId="2"/>
            </x14:iconSet>
          </x14:cfRule>
          <xm:sqref>AB59</xm:sqref>
        </x14:conditionalFormatting>
        <x14:conditionalFormatting xmlns:xm="http://schemas.microsoft.com/office/excel/2006/main">
          <x14:cfRule type="iconSet" priority="1000" id="{EF35BE04-0AE0-4297-A381-7346B9CB4B87}">
            <x14:iconSet custom="1">
              <x14:cfvo type="percent">
                <xm:f>0</xm:f>
              </x14:cfvo>
              <x14:cfvo type="num">
                <xm:f>80</xm:f>
              </x14:cfvo>
              <x14:cfvo type="num">
                <xm:f>90</xm:f>
              </x14:cfvo>
              <x14:cfIcon iconSet="3Symbols" iconId="0"/>
              <x14:cfIcon iconSet="3Symbols" iconId="1"/>
              <x14:cfIcon iconSet="3Symbols" iconId="2"/>
            </x14:iconSet>
          </x14:cfRule>
          <xm:sqref>AB60</xm:sqref>
        </x14:conditionalFormatting>
        <x14:conditionalFormatting xmlns:xm="http://schemas.microsoft.com/office/excel/2006/main">
          <x14:cfRule type="iconSet" priority="1009" id="{3E83EC6B-77BA-4E4D-9A76-4566693F6C19}">
            <x14:iconSet custom="1">
              <x14:cfvo type="percent">
                <xm:f>0</xm:f>
              </x14:cfvo>
              <x14:cfvo type="num">
                <xm:f>80</xm:f>
              </x14:cfvo>
              <x14:cfvo type="num">
                <xm:f>90</xm:f>
              </x14:cfvo>
              <x14:cfIcon iconSet="3Symbols" iconId="0"/>
              <x14:cfIcon iconSet="3Symbols" iconId="1"/>
              <x14:cfIcon iconSet="3Symbols" iconId="2"/>
            </x14:iconSet>
          </x14:cfRule>
          <xm:sqref>AB61</xm:sqref>
        </x14:conditionalFormatting>
        <x14:conditionalFormatting xmlns:xm="http://schemas.microsoft.com/office/excel/2006/main">
          <x14:cfRule type="iconSet" priority="208" id="{26399916-B88F-4175-BC43-8D5FED5364B8}">
            <x14:iconSet custom="1">
              <x14:cfvo type="percent">
                <xm:f>0</xm:f>
              </x14:cfvo>
              <x14:cfvo type="num">
                <xm:f>80</xm:f>
              </x14:cfvo>
              <x14:cfvo type="num">
                <xm:f>90</xm:f>
              </x14:cfvo>
              <x14:cfIcon iconSet="3Symbols" iconId="0"/>
              <x14:cfIcon iconSet="3Symbols" iconId="1"/>
              <x14:cfIcon iconSet="3Symbols" iconId="2"/>
            </x14:iconSet>
          </x14:cfRule>
          <xm:sqref>AC13</xm:sqref>
        </x14:conditionalFormatting>
        <x14:conditionalFormatting xmlns:xm="http://schemas.microsoft.com/office/excel/2006/main">
          <x14:cfRule type="iconSet" priority="203" id="{1019EBBB-DAF5-47A2-8CDA-A22B1EA419D9}">
            <x14:iconSet custom="1">
              <x14:cfvo type="percent">
                <xm:f>0</xm:f>
              </x14:cfvo>
              <x14:cfvo type="num">
                <xm:f>80</xm:f>
              </x14:cfvo>
              <x14:cfvo type="num">
                <xm:f>90</xm:f>
              </x14:cfvo>
              <x14:cfIcon iconSet="3Symbols" iconId="0"/>
              <x14:cfIcon iconSet="3Symbols" iconId="1"/>
              <x14:cfIcon iconSet="3Symbols" iconId="2"/>
            </x14:iconSet>
          </x14:cfRule>
          <xm:sqref>AC14</xm:sqref>
        </x14:conditionalFormatting>
        <x14:conditionalFormatting xmlns:xm="http://schemas.microsoft.com/office/excel/2006/main">
          <x14:cfRule type="iconSet" priority="193" id="{891BCACC-D53D-4211-AA7A-DB9F141C812A}">
            <x14:iconSet custom="1">
              <x14:cfvo type="percent">
                <xm:f>0</xm:f>
              </x14:cfvo>
              <x14:cfvo type="num">
                <xm:f>80</xm:f>
              </x14:cfvo>
              <x14:cfvo type="num">
                <xm:f>90</xm:f>
              </x14:cfvo>
              <x14:cfIcon iconSet="3Symbols" iconId="0"/>
              <x14:cfIcon iconSet="3Symbols" iconId="1"/>
              <x14:cfIcon iconSet="3Symbols" iconId="2"/>
            </x14:iconSet>
          </x14:cfRule>
          <xm:sqref>AC15</xm:sqref>
        </x14:conditionalFormatting>
        <x14:conditionalFormatting xmlns:xm="http://schemas.microsoft.com/office/excel/2006/main">
          <x14:cfRule type="iconSet" priority="188" id="{7EEBD083-1DAC-49E8-9447-CCB171958691}">
            <x14:iconSet custom="1">
              <x14:cfvo type="percent">
                <xm:f>0</xm:f>
              </x14:cfvo>
              <x14:cfvo type="num">
                <xm:f>80</xm:f>
              </x14:cfvo>
              <x14:cfvo type="num">
                <xm:f>90</xm:f>
              </x14:cfvo>
              <x14:cfIcon iconSet="3Symbols" iconId="0"/>
              <x14:cfIcon iconSet="3Symbols" iconId="1"/>
              <x14:cfIcon iconSet="3Symbols" iconId="2"/>
            </x14:iconSet>
          </x14:cfRule>
          <xm:sqref>AC16</xm:sqref>
        </x14:conditionalFormatting>
        <x14:conditionalFormatting xmlns:xm="http://schemas.microsoft.com/office/excel/2006/main">
          <x14:cfRule type="iconSet" priority="183" id="{81E97BEB-B7F8-474B-9A19-904B39A2A32B}">
            <x14:iconSet custom="1">
              <x14:cfvo type="percent">
                <xm:f>0</xm:f>
              </x14:cfvo>
              <x14:cfvo type="num">
                <xm:f>80</xm:f>
              </x14:cfvo>
              <x14:cfvo type="num">
                <xm:f>90</xm:f>
              </x14:cfvo>
              <x14:cfIcon iconSet="3Symbols" iconId="0"/>
              <x14:cfIcon iconSet="3Symbols" iconId="1"/>
              <x14:cfIcon iconSet="3Symbols" iconId="2"/>
            </x14:iconSet>
          </x14:cfRule>
          <xm:sqref>AC17</xm:sqref>
        </x14:conditionalFormatting>
        <x14:conditionalFormatting xmlns:xm="http://schemas.microsoft.com/office/excel/2006/main">
          <x14:cfRule type="iconSet" priority="178" id="{D1343E09-7A44-409B-9D58-9C598CBC8613}">
            <x14:iconSet custom="1">
              <x14:cfvo type="percent">
                <xm:f>0</xm:f>
              </x14:cfvo>
              <x14:cfvo type="num">
                <xm:f>80</xm:f>
              </x14:cfvo>
              <x14:cfvo type="num">
                <xm:f>90</xm:f>
              </x14:cfvo>
              <x14:cfIcon iconSet="3Symbols" iconId="0"/>
              <x14:cfIcon iconSet="3Symbols" iconId="1"/>
              <x14:cfIcon iconSet="3Symbols" iconId="2"/>
            </x14:iconSet>
          </x14:cfRule>
          <xm:sqref>AC18</xm:sqref>
        </x14:conditionalFormatting>
        <x14:conditionalFormatting xmlns:xm="http://schemas.microsoft.com/office/excel/2006/main">
          <x14:cfRule type="iconSet" priority="165" id="{742048F0-E61F-44E0-A9EE-80799FC1C90C}">
            <x14:iconSet custom="1">
              <x14:cfvo type="percent">
                <xm:f>0</xm:f>
              </x14:cfvo>
              <x14:cfvo type="num">
                <xm:f>80</xm:f>
              </x14:cfvo>
              <x14:cfvo type="num">
                <xm:f>90</xm:f>
              </x14:cfvo>
              <x14:cfIcon iconSet="3Symbols" iconId="0"/>
              <x14:cfIcon iconSet="3Symbols" iconId="1"/>
              <x14:cfIcon iconSet="3Symbols" iconId="2"/>
            </x14:iconSet>
          </x14:cfRule>
          <xm:sqref>AC20</xm:sqref>
        </x14:conditionalFormatting>
        <x14:conditionalFormatting xmlns:xm="http://schemas.microsoft.com/office/excel/2006/main">
          <x14:cfRule type="iconSet" priority="161" id="{612CD4FE-3B4A-48E4-A888-2F037EAAFBB4}">
            <x14:iconSet custom="1">
              <x14:cfvo type="percent">
                <xm:f>0</xm:f>
              </x14:cfvo>
              <x14:cfvo type="num">
                <xm:f>80</xm:f>
              </x14:cfvo>
              <x14:cfvo type="num">
                <xm:f>90</xm:f>
              </x14:cfvo>
              <x14:cfIcon iconSet="3Symbols" iconId="0"/>
              <x14:cfIcon iconSet="3Symbols" iconId="1"/>
              <x14:cfIcon iconSet="3Symbols" iconId="2"/>
            </x14:iconSet>
          </x14:cfRule>
          <xm:sqref>AC21</xm:sqref>
        </x14:conditionalFormatting>
        <x14:conditionalFormatting xmlns:xm="http://schemas.microsoft.com/office/excel/2006/main">
          <x14:cfRule type="iconSet" priority="148" id="{399CC170-666F-43F3-9A30-D3D9A37F8C9A}">
            <x14:iconSet custom="1">
              <x14:cfvo type="percent">
                <xm:f>0</xm:f>
              </x14:cfvo>
              <x14:cfvo type="num">
                <xm:f>80</xm:f>
              </x14:cfvo>
              <x14:cfvo type="num">
                <xm:f>90</xm:f>
              </x14:cfvo>
              <x14:cfIcon iconSet="3Symbols" iconId="0"/>
              <x14:cfIcon iconSet="3Symbols" iconId="1"/>
              <x14:cfIcon iconSet="3Symbols" iconId="2"/>
            </x14:iconSet>
          </x14:cfRule>
          <xm:sqref>AC23</xm:sqref>
        </x14:conditionalFormatting>
        <x14:conditionalFormatting xmlns:xm="http://schemas.microsoft.com/office/excel/2006/main">
          <x14:cfRule type="iconSet" priority="100" id="{198CD342-B471-4AB9-B65A-AAD4C073FB67}">
            <x14:iconSet custom="1">
              <x14:cfvo type="percent">
                <xm:f>0</xm:f>
              </x14:cfvo>
              <x14:cfvo type="num">
                <xm:f>80</xm:f>
              </x14:cfvo>
              <x14:cfvo type="num">
                <xm:f>90</xm:f>
              </x14:cfvo>
              <x14:cfIcon iconSet="3Symbols" iconId="0"/>
              <x14:cfIcon iconSet="3Symbols" iconId="1"/>
              <x14:cfIcon iconSet="3Symbols" iconId="2"/>
            </x14:iconSet>
          </x14:cfRule>
          <xm:sqref>AC28</xm:sqref>
        </x14:conditionalFormatting>
        <x14:conditionalFormatting xmlns:xm="http://schemas.microsoft.com/office/excel/2006/main">
          <x14:cfRule type="iconSet" priority="96" id="{6ACE5047-EA9D-4C3A-B9BC-24046A1577A3}">
            <x14:iconSet custom="1">
              <x14:cfvo type="percent">
                <xm:f>0</xm:f>
              </x14:cfvo>
              <x14:cfvo type="num">
                <xm:f>80</xm:f>
              </x14:cfvo>
              <x14:cfvo type="num">
                <xm:f>90</xm:f>
              </x14:cfvo>
              <x14:cfIcon iconSet="3Symbols" iconId="0"/>
              <x14:cfIcon iconSet="3Symbols" iconId="1"/>
              <x14:cfIcon iconSet="3Symbols" iconId="2"/>
            </x14:iconSet>
          </x14:cfRule>
          <xm:sqref>AC29</xm:sqref>
        </x14:conditionalFormatting>
        <x14:conditionalFormatting xmlns:xm="http://schemas.microsoft.com/office/excel/2006/main">
          <x14:cfRule type="iconSet" priority="137" id="{25C15894-1AD9-4970-BC85-ACFD4ED44701}">
            <x14:iconSet custom="1">
              <x14:cfvo type="percent">
                <xm:f>0</xm:f>
              </x14:cfvo>
              <x14:cfvo type="num">
                <xm:f>80</xm:f>
              </x14:cfvo>
              <x14:cfvo type="num">
                <xm:f>90</xm:f>
              </x14:cfvo>
              <x14:cfIcon iconSet="3Symbols" iconId="0"/>
              <x14:cfIcon iconSet="3Symbols" iconId="1"/>
              <x14:cfIcon iconSet="3Symbols" iconId="2"/>
            </x14:iconSet>
          </x14:cfRule>
          <xm:sqref>AC31</xm:sqref>
        </x14:conditionalFormatting>
        <x14:conditionalFormatting xmlns:xm="http://schemas.microsoft.com/office/excel/2006/main">
          <x14:cfRule type="iconSet" priority="132" id="{8DFCA03D-7927-420C-A5A1-80FDD3E61C85}">
            <x14:iconSet custom="1">
              <x14:cfvo type="percent">
                <xm:f>0</xm:f>
              </x14:cfvo>
              <x14:cfvo type="num">
                <xm:f>80</xm:f>
              </x14:cfvo>
              <x14:cfvo type="num">
                <xm:f>90</xm:f>
              </x14:cfvo>
              <x14:cfIcon iconSet="3Symbols" iconId="0"/>
              <x14:cfIcon iconSet="3Symbols" iconId="1"/>
              <x14:cfIcon iconSet="3Symbols" iconId="2"/>
            </x14:iconSet>
          </x14:cfRule>
          <xm:sqref>AC32</xm:sqref>
        </x14:conditionalFormatting>
        <x14:conditionalFormatting xmlns:xm="http://schemas.microsoft.com/office/excel/2006/main">
          <x14:cfRule type="iconSet" priority="125" id="{35E402BD-50C5-44D1-990F-A1AE0B86C3D8}">
            <x14:iconSet custom="1">
              <x14:cfvo type="percent">
                <xm:f>0</xm:f>
              </x14:cfvo>
              <x14:cfvo type="num">
                <xm:f>80</xm:f>
              </x14:cfvo>
              <x14:cfvo type="num">
                <xm:f>90</xm:f>
              </x14:cfvo>
              <x14:cfIcon iconSet="3Symbols" iconId="0"/>
              <x14:cfIcon iconSet="3Symbols" iconId="1"/>
              <x14:cfIcon iconSet="3Symbols" iconId="2"/>
            </x14:iconSet>
          </x14:cfRule>
          <xm:sqref>AC34:AC35</xm:sqref>
        </x14:conditionalFormatting>
        <x14:conditionalFormatting xmlns:xm="http://schemas.microsoft.com/office/excel/2006/main">
          <x14:cfRule type="iconSet" priority="107" id="{29548874-41B4-4608-B87B-F5D200F5FAC0}">
            <x14:iconSet custom="1">
              <x14:cfvo type="percent">
                <xm:f>0</xm:f>
              </x14:cfvo>
              <x14:cfvo type="num">
                <xm:f>80</xm:f>
              </x14:cfvo>
              <x14:cfvo type="num">
                <xm:f>90</xm:f>
              </x14:cfvo>
              <x14:cfIcon iconSet="3Symbols" iconId="0"/>
              <x14:cfIcon iconSet="3Symbols" iconId="1"/>
              <x14:cfIcon iconSet="3Symbols" iconId="2"/>
            </x14:iconSet>
          </x14:cfRule>
          <xm:sqref>AC37</xm:sqref>
        </x14:conditionalFormatting>
        <x14:conditionalFormatting xmlns:xm="http://schemas.microsoft.com/office/excel/2006/main">
          <x14:cfRule type="iconSet" priority="103" id="{06C96AAD-8AE2-4911-9CFC-B4C2E7D40D67}">
            <x14:iconSet custom="1">
              <x14:cfvo type="percent">
                <xm:f>0</xm:f>
              </x14:cfvo>
              <x14:cfvo type="num">
                <xm:f>80</xm:f>
              </x14:cfvo>
              <x14:cfvo type="num">
                <xm:f>90</xm:f>
              </x14:cfvo>
              <x14:cfIcon iconSet="3Symbols" iconId="0"/>
              <x14:cfIcon iconSet="3Symbols" iconId="1"/>
              <x14:cfIcon iconSet="3Symbols" iconId="2"/>
            </x14:iconSet>
          </x14:cfRule>
          <xm:sqref>AC38</xm:sqref>
        </x14:conditionalFormatting>
        <x14:conditionalFormatting xmlns:xm="http://schemas.microsoft.com/office/excel/2006/main">
          <x14:cfRule type="iconSet" priority="222" id="{ABDAA682-C17F-4EDB-BB50-0EE7825DA227}">
            <x14:iconSet custom="1">
              <x14:cfvo type="percent">
                <xm:f>0</xm:f>
              </x14:cfvo>
              <x14:cfvo type="num">
                <xm:f>80</xm:f>
              </x14:cfvo>
              <x14:cfvo type="num">
                <xm:f>90</xm:f>
              </x14:cfvo>
              <x14:cfIcon iconSet="3Symbols" iconId="0"/>
              <x14:cfIcon iconSet="3Symbols" iconId="1"/>
              <x14:cfIcon iconSet="3Symbols" iconId="2"/>
            </x14:iconSet>
          </x14:cfRule>
          <xm:sqref>AC39</xm:sqref>
        </x14:conditionalFormatting>
        <x14:conditionalFormatting xmlns:xm="http://schemas.microsoft.com/office/excel/2006/main">
          <x14:cfRule type="iconSet" priority="216" id="{89D62363-81AD-48C2-9752-61A66B70DE86}">
            <x14:iconSet custom="1">
              <x14:cfvo type="percent">
                <xm:f>0</xm:f>
              </x14:cfvo>
              <x14:cfvo type="num">
                <xm:f>80</xm:f>
              </x14:cfvo>
              <x14:cfvo type="num">
                <xm:f>90</xm:f>
              </x14:cfvo>
              <x14:cfIcon iconSet="3Symbols" iconId="0"/>
              <x14:cfIcon iconSet="3Symbols" iconId="1"/>
              <x14:cfIcon iconSet="3Symbols" iconId="2"/>
            </x14:iconSet>
          </x14:cfRule>
          <xm:sqref>AC41:AC42</xm:sqref>
        </x14:conditionalFormatting>
        <x14:conditionalFormatting xmlns:xm="http://schemas.microsoft.com/office/excel/2006/main">
          <x14:cfRule type="iconSet" priority="212" id="{78D2A28B-91BC-467D-89D6-BC63F9E9DF73}">
            <x14:iconSet custom="1">
              <x14:cfvo type="percent">
                <xm:f>0</xm:f>
              </x14:cfvo>
              <x14:cfvo type="num">
                <xm:f>80</xm:f>
              </x14:cfvo>
              <x14:cfvo type="num">
                <xm:f>90</xm:f>
              </x14:cfvo>
              <x14:cfIcon iconSet="3Symbols" iconId="0"/>
              <x14:cfIcon iconSet="3Symbols" iconId="1"/>
              <x14:cfIcon iconSet="3Symbols" iconId="2"/>
            </x14:iconSet>
          </x14:cfRule>
          <xm:sqref>AC43</xm:sqref>
        </x14:conditionalFormatting>
        <x14:conditionalFormatting xmlns:xm="http://schemas.microsoft.com/office/excel/2006/main">
          <x14:cfRule type="iconSet" priority="2389" id="{9DE22588-E57A-4AEA-9E43-5E33817FBC3F}">
            <x14:iconSet custom="1">
              <x14:cfvo type="percent">
                <xm:f>0</xm:f>
              </x14:cfvo>
              <x14:cfvo type="num">
                <xm:f>80</xm:f>
              </x14:cfvo>
              <x14:cfvo type="num">
                <xm:f>90</xm:f>
              </x14:cfvo>
              <x14:cfIcon iconSet="3Symbols" iconId="0"/>
              <x14:cfIcon iconSet="3Symbols" iconId="1"/>
              <x14:cfIcon iconSet="3Symbols" iconId="2"/>
            </x14:iconSet>
          </x14:cfRule>
          <xm:sqref>AC50</xm:sqref>
        </x14:conditionalFormatting>
        <x14:conditionalFormatting xmlns:xm="http://schemas.microsoft.com/office/excel/2006/main">
          <x14:cfRule type="iconSet" priority="115" id="{07BC4C6D-D90C-444C-95D5-DCA803DCECF4}">
            <x14:iconSet custom="1">
              <x14:cfvo type="percent">
                <xm:f>0</xm:f>
              </x14:cfvo>
              <x14:cfvo type="num">
                <xm:f>80</xm:f>
              </x14:cfvo>
              <x14:cfvo type="num">
                <xm:f>90</xm:f>
              </x14:cfvo>
              <x14:cfIcon iconSet="3Symbols" iconId="0"/>
              <x14:cfIcon iconSet="3Symbols" iconId="1"/>
              <x14:cfIcon iconSet="3Symbols" iconId="2"/>
            </x14:iconSet>
          </x14:cfRule>
          <xm:sqref>AC60:AC61</xm:sqref>
        </x14:conditionalFormatting>
        <x14:conditionalFormatting xmlns:xm="http://schemas.microsoft.com/office/excel/2006/main">
          <x14:cfRule type="iconSet" priority="268" id="{7EE6201F-5911-4D01-A611-C1C8364F88C0}">
            <x14:iconSet custom="1">
              <x14:cfvo type="percent">
                <xm:f>0</xm:f>
              </x14:cfvo>
              <x14:cfvo type="num">
                <xm:f>80</xm:f>
              </x14:cfvo>
              <x14:cfvo type="num">
                <xm:f>90</xm:f>
              </x14:cfvo>
              <x14:cfIcon iconSet="3Symbols" iconId="0"/>
              <x14:cfIcon iconSet="3Symbols" iconId="1"/>
              <x14:cfIcon iconSet="3Symbols" iconId="2"/>
            </x14:iconSet>
          </x14:cfRule>
          <xm:sqref>AD26</xm:sqref>
        </x14:conditionalFormatting>
        <x14:conditionalFormatting xmlns:xm="http://schemas.microsoft.com/office/excel/2006/main">
          <x14:cfRule type="iconSet" priority="126" id="{CC214BD5-9D68-45D1-81CC-45496D838158}">
            <x14:iconSet custom="1">
              <x14:cfvo type="percent">
                <xm:f>0</xm:f>
              </x14:cfvo>
              <x14:cfvo type="num">
                <xm:f>80</xm:f>
              </x14:cfvo>
              <x14:cfvo type="num">
                <xm:f>90</xm:f>
              </x14:cfvo>
              <x14:cfIcon iconSet="3Symbols" iconId="0"/>
              <x14:cfIcon iconSet="3Symbols" iconId="1"/>
              <x14:cfIcon iconSet="3Symbols" iconId="2"/>
            </x14:iconSet>
          </x14:cfRule>
          <xm:sqref>AD34:AD35</xm:sqref>
        </x14:conditionalFormatting>
        <x14:conditionalFormatting xmlns:xm="http://schemas.microsoft.com/office/excel/2006/main">
          <x14:cfRule type="iconSet" priority="540" id="{F277AEB4-A3A1-421C-9281-7FF13A029476}">
            <x14:iconSet custom="1">
              <x14:cfvo type="percent">
                <xm:f>0</xm:f>
              </x14:cfvo>
              <x14:cfvo type="num">
                <xm:f>80</xm:f>
              </x14:cfvo>
              <x14:cfvo type="num">
                <xm:f>90</xm:f>
              </x14:cfvo>
              <x14:cfIcon iconSet="3Symbols" iconId="0"/>
              <x14:cfIcon iconSet="3Symbols" iconId="1"/>
              <x14:cfIcon iconSet="3Symbols" iconId="2"/>
            </x14:iconSet>
          </x14:cfRule>
          <xm:sqref>AD37</xm:sqref>
        </x14:conditionalFormatting>
        <x14:conditionalFormatting xmlns:xm="http://schemas.microsoft.com/office/excel/2006/main">
          <x14:cfRule type="iconSet" priority="517" id="{5B90B7CB-2FCC-4F8E-817B-22803219473D}">
            <x14:iconSet custom="1">
              <x14:cfvo type="percent">
                <xm:f>0</xm:f>
              </x14:cfvo>
              <x14:cfvo type="num">
                <xm:f>80</xm:f>
              </x14:cfvo>
              <x14:cfvo type="num">
                <xm:f>90</xm:f>
              </x14:cfvo>
              <x14:cfIcon iconSet="3Symbols" iconId="0"/>
              <x14:cfIcon iconSet="3Symbols" iconId="1"/>
              <x14:cfIcon iconSet="3Symbols" iconId="2"/>
            </x14:iconSet>
          </x14:cfRule>
          <xm:sqref>AD38</xm:sqref>
        </x14:conditionalFormatting>
        <x14:conditionalFormatting xmlns:xm="http://schemas.microsoft.com/office/excel/2006/main">
          <x14:cfRule type="iconSet" priority="491" id="{DDCA9D91-001F-4C5C-BC18-E196B06C8F43}">
            <x14:iconSet custom="1">
              <x14:cfvo type="percent">
                <xm:f>0</xm:f>
              </x14:cfvo>
              <x14:cfvo type="num">
                <xm:f>80</xm:f>
              </x14:cfvo>
              <x14:cfvo type="num">
                <xm:f>90</xm:f>
              </x14:cfvo>
              <x14:cfIcon iconSet="3Symbols" iconId="0"/>
              <x14:cfIcon iconSet="3Symbols" iconId="1"/>
              <x14:cfIcon iconSet="3Symbols" iconId="2"/>
            </x14:iconSet>
          </x14:cfRule>
          <xm:sqref>AD39</xm:sqref>
        </x14:conditionalFormatting>
        <x14:conditionalFormatting xmlns:xm="http://schemas.microsoft.com/office/excel/2006/main">
          <x14:cfRule type="iconSet" priority="116" id="{09D738D0-2222-4930-9B28-7B71C63BD1E4}">
            <x14:iconSet custom="1">
              <x14:cfvo type="percent">
                <xm:f>0</xm:f>
              </x14:cfvo>
              <x14:cfvo type="num">
                <xm:f>80</xm:f>
              </x14:cfvo>
              <x14:cfvo type="num">
                <xm:f>90</xm:f>
              </x14:cfvo>
              <x14:cfIcon iconSet="3Symbols" iconId="0"/>
              <x14:cfIcon iconSet="3Symbols" iconId="1"/>
              <x14:cfIcon iconSet="3Symbols" iconId="2"/>
            </x14:iconSet>
          </x14:cfRule>
          <xm:sqref>AD60:AD62</xm:sqref>
        </x14:conditionalFormatting>
        <x14:conditionalFormatting xmlns:xm="http://schemas.microsoft.com/office/excel/2006/main">
          <x14:cfRule type="iconSet" priority="1140" id="{6A5655AC-A8CA-467B-9F66-B9BE69400678}">
            <x14:iconSet custom="1">
              <x14:cfvo type="percent">
                <xm:f>0</xm:f>
              </x14:cfvo>
              <x14:cfvo type="num">
                <xm:f>80</xm:f>
              </x14:cfvo>
              <x14:cfvo type="num">
                <xm:f>90</xm:f>
              </x14:cfvo>
              <x14:cfIcon iconSet="3Symbols" iconId="0"/>
              <x14:cfIcon iconSet="3Symbols" iconId="1"/>
              <x14:cfIcon iconSet="3Symbols" iconId="2"/>
            </x14:iconSet>
          </x14:cfRule>
          <xm:sqref>AE13:AE18</xm:sqref>
        </x14:conditionalFormatting>
        <x14:conditionalFormatting xmlns:xm="http://schemas.microsoft.com/office/excel/2006/main">
          <x14:cfRule type="iconSet" priority="1045" id="{76D15410-F6A0-4862-B987-56C604BD00BD}">
            <x14:iconSet custom="1">
              <x14:cfvo type="percent">
                <xm:f>0</xm:f>
              </x14:cfvo>
              <x14:cfvo type="num">
                <xm:f>80</xm:f>
              </x14:cfvo>
              <x14:cfvo type="num">
                <xm:f>90</xm:f>
              </x14:cfvo>
              <x14:cfIcon iconSet="3Symbols" iconId="0"/>
              <x14:cfIcon iconSet="3Symbols" iconId="1"/>
              <x14:cfIcon iconSet="3Symbols" iconId="2"/>
            </x14:iconSet>
          </x14:cfRule>
          <xm:sqref>AE20</xm:sqref>
        </x14:conditionalFormatting>
        <x14:conditionalFormatting xmlns:xm="http://schemas.microsoft.com/office/excel/2006/main">
          <x14:cfRule type="iconSet" priority="1120" id="{842E322A-8A4B-4291-A077-3F9C79292E68}">
            <x14:iconSet custom="1">
              <x14:cfvo type="percent">
                <xm:f>0</xm:f>
              </x14:cfvo>
              <x14:cfvo type="num">
                <xm:f>80</xm:f>
              </x14:cfvo>
              <x14:cfvo type="num">
                <xm:f>90</xm:f>
              </x14:cfvo>
              <x14:cfIcon iconSet="3Symbols" iconId="0"/>
              <x14:cfIcon iconSet="3Symbols" iconId="1"/>
              <x14:cfIcon iconSet="3Symbols" iconId="2"/>
            </x14:iconSet>
          </x14:cfRule>
          <xm:sqref>AE21</xm:sqref>
        </x14:conditionalFormatting>
        <x14:conditionalFormatting xmlns:xm="http://schemas.microsoft.com/office/excel/2006/main">
          <x14:cfRule type="iconSet" priority="153" id="{F4CE9EC1-893D-413B-BE64-08C5F4E056AF}">
            <x14:iconSet custom="1">
              <x14:cfvo type="percent">
                <xm:f>0</xm:f>
              </x14:cfvo>
              <x14:cfvo type="num">
                <xm:f>80</xm:f>
              </x14:cfvo>
              <x14:cfvo type="num">
                <xm:f>90</xm:f>
              </x14:cfvo>
              <x14:cfIcon iconSet="3Symbols" iconId="0"/>
              <x14:cfIcon iconSet="3Symbols" iconId="1"/>
              <x14:cfIcon iconSet="3Symbols" iconId="2"/>
            </x14:iconSet>
          </x14:cfRule>
          <xm:sqref>AE23</xm:sqref>
        </x14:conditionalFormatting>
        <x14:conditionalFormatting xmlns:xm="http://schemas.microsoft.com/office/excel/2006/main">
          <x14:cfRule type="iconSet" priority="570" id="{B636D707-A3DA-45DD-8007-CE2EDD4D994D}">
            <x14:iconSet custom="1">
              <x14:cfvo type="percent">
                <xm:f>0</xm:f>
              </x14:cfvo>
              <x14:cfvo type="num">
                <xm:f>80</xm:f>
              </x14:cfvo>
              <x14:cfvo type="num">
                <xm:f>90</xm:f>
              </x14:cfvo>
              <x14:cfIcon iconSet="3Symbols" iconId="0"/>
              <x14:cfIcon iconSet="3Symbols" iconId="1"/>
              <x14:cfIcon iconSet="3Symbols" iconId="2"/>
            </x14:iconSet>
          </x14:cfRule>
          <xm:sqref>AE28</xm:sqref>
        </x14:conditionalFormatting>
        <x14:conditionalFormatting xmlns:xm="http://schemas.microsoft.com/office/excel/2006/main">
          <x14:cfRule type="iconSet" priority="5488" id="{62207A56-8C07-4918-AA7E-E41C956D1C47}">
            <x14:iconSet custom="1">
              <x14:cfvo type="percent">
                <xm:f>0</xm:f>
              </x14:cfvo>
              <x14:cfvo type="num">
                <xm:f>80</xm:f>
              </x14:cfvo>
              <x14:cfvo type="num">
                <xm:f>90</xm:f>
              </x14:cfvo>
              <x14:cfIcon iconSet="3Symbols" iconId="0"/>
              <x14:cfIcon iconSet="3Symbols" iconId="1"/>
              <x14:cfIcon iconSet="3Symbols" iconId="2"/>
            </x14:iconSet>
          </x14:cfRule>
          <xm:sqref>AE29</xm:sqref>
        </x14:conditionalFormatting>
        <x14:conditionalFormatting xmlns:xm="http://schemas.microsoft.com/office/excel/2006/main">
          <x14:cfRule type="iconSet" priority="1101" id="{497B9A27-DB57-4B68-A8F2-9B60C6506B55}">
            <x14:iconSet custom="1">
              <x14:cfvo type="percent">
                <xm:f>0</xm:f>
              </x14:cfvo>
              <x14:cfvo type="num">
                <xm:f>80</xm:f>
              </x14:cfvo>
              <x14:cfvo type="num">
                <xm:f>90</xm:f>
              </x14:cfvo>
              <x14:cfIcon iconSet="3Symbols" iconId="0"/>
              <x14:cfIcon iconSet="3Symbols" iconId="1"/>
              <x14:cfIcon iconSet="3Symbols" iconId="2"/>
            </x14:iconSet>
          </x14:cfRule>
          <xm:sqref>AE31:AE32</xm:sqref>
        </x14:conditionalFormatting>
        <x14:conditionalFormatting xmlns:xm="http://schemas.microsoft.com/office/excel/2006/main">
          <x14:cfRule type="iconSet" priority="528" id="{33B70AA4-028E-4A42-AAD4-58BB2AD601CC}">
            <x14:iconSet custom="1">
              <x14:cfvo type="percent">
                <xm:f>0</xm:f>
              </x14:cfvo>
              <x14:cfvo type="num">
                <xm:f>80</xm:f>
              </x14:cfvo>
              <x14:cfvo type="num">
                <xm:f>90</xm:f>
              </x14:cfvo>
              <x14:cfIcon iconSet="3Symbols" iconId="0"/>
              <x14:cfIcon iconSet="3Symbols" iconId="1"/>
              <x14:cfIcon iconSet="3Symbols" iconId="2"/>
            </x14:iconSet>
          </x14:cfRule>
          <xm:sqref>AE37</xm:sqref>
        </x14:conditionalFormatting>
        <x14:conditionalFormatting xmlns:xm="http://schemas.microsoft.com/office/excel/2006/main">
          <x14:cfRule type="iconSet" priority="5492" id="{4C6C8158-2918-4FC2-B112-D3466A2A0C46}">
            <x14:iconSet custom="1">
              <x14:cfvo type="percent">
                <xm:f>0</xm:f>
              </x14:cfvo>
              <x14:cfvo type="num">
                <xm:f>80</xm:f>
              </x14:cfvo>
              <x14:cfvo type="num">
                <xm:f>90</xm:f>
              </x14:cfvo>
              <x14:cfIcon iconSet="3Symbols" iconId="0"/>
              <x14:cfIcon iconSet="3Symbols" iconId="1"/>
              <x14:cfIcon iconSet="3Symbols" iconId="2"/>
            </x14:iconSet>
          </x14:cfRule>
          <xm:sqref>AE38</xm:sqref>
        </x14:conditionalFormatting>
        <x14:conditionalFormatting xmlns:xm="http://schemas.microsoft.com/office/excel/2006/main">
          <x14:cfRule type="iconSet" priority="476" id="{2437A4F5-ABC7-4848-A711-15996087F9C4}">
            <x14:iconSet custom="1">
              <x14:cfvo type="percent">
                <xm:f>0</xm:f>
              </x14:cfvo>
              <x14:cfvo type="num">
                <xm:f>80</xm:f>
              </x14:cfvo>
              <x14:cfvo type="num">
                <xm:f>90</xm:f>
              </x14:cfvo>
              <x14:cfIcon iconSet="3Symbols" iconId="0"/>
              <x14:cfIcon iconSet="3Symbols" iconId="1"/>
              <x14:cfIcon iconSet="3Symbols" iconId="2"/>
            </x14:iconSet>
          </x14:cfRule>
          <xm:sqref>AE39</xm:sqref>
        </x14:conditionalFormatting>
        <x14:conditionalFormatting xmlns:xm="http://schemas.microsoft.com/office/excel/2006/main">
          <x14:cfRule type="iconSet" priority="457" id="{51C2A16E-A1A3-4B60-B863-90BB65B16309}">
            <x14:iconSet custom="1">
              <x14:cfvo type="percent">
                <xm:f>0</xm:f>
              </x14:cfvo>
              <x14:cfvo type="num">
                <xm:f>80</xm:f>
              </x14:cfvo>
              <x14:cfvo type="num">
                <xm:f>90</xm:f>
              </x14:cfvo>
              <x14:cfIcon iconSet="3Symbols" iconId="0"/>
              <x14:cfIcon iconSet="3Symbols" iconId="1"/>
              <x14:cfIcon iconSet="3Symbols" iconId="2"/>
            </x14:iconSet>
          </x14:cfRule>
          <xm:sqref>AE41</xm:sqref>
        </x14:conditionalFormatting>
        <x14:conditionalFormatting xmlns:xm="http://schemas.microsoft.com/office/excel/2006/main">
          <x14:cfRule type="iconSet" priority="439" id="{171148F2-68FA-4580-BA71-4CD1FD339C2F}">
            <x14:iconSet custom="1">
              <x14:cfvo type="percent">
                <xm:f>0</xm:f>
              </x14:cfvo>
              <x14:cfvo type="num">
                <xm:f>80</xm:f>
              </x14:cfvo>
              <x14:cfvo type="num">
                <xm:f>90</xm:f>
              </x14:cfvo>
              <x14:cfIcon iconSet="3Symbols" iconId="0"/>
              <x14:cfIcon iconSet="3Symbols" iconId="1"/>
              <x14:cfIcon iconSet="3Symbols" iconId="2"/>
            </x14:iconSet>
          </x14:cfRule>
          <xm:sqref>AE42</xm:sqref>
        </x14:conditionalFormatting>
        <x14:conditionalFormatting xmlns:xm="http://schemas.microsoft.com/office/excel/2006/main">
          <x14:cfRule type="iconSet" priority="421" id="{EF0F4FB3-E3F5-4622-B957-CE4AE7CD104F}">
            <x14:iconSet custom="1">
              <x14:cfvo type="percent">
                <xm:f>0</xm:f>
              </x14:cfvo>
              <x14:cfvo type="num">
                <xm:f>80</xm:f>
              </x14:cfvo>
              <x14:cfvo type="num">
                <xm:f>90</xm:f>
              </x14:cfvo>
              <x14:cfIcon iconSet="3Symbols" iconId="0"/>
              <x14:cfIcon iconSet="3Symbols" iconId="1"/>
              <x14:cfIcon iconSet="3Symbols" iconId="2"/>
            </x14:iconSet>
          </x14:cfRule>
          <xm:sqref>AE43</xm:sqref>
        </x14:conditionalFormatting>
        <x14:conditionalFormatting xmlns:xm="http://schemas.microsoft.com/office/excel/2006/main">
          <x14:cfRule type="iconSet" priority="381" id="{504B502C-9A05-4910-871F-76185BC97D80}">
            <x14:iconSet custom="1">
              <x14:cfvo type="percent">
                <xm:f>0</xm:f>
              </x14:cfvo>
              <x14:cfvo type="num">
                <xm:f>80</xm:f>
              </x14:cfvo>
              <x14:cfvo type="num">
                <xm:f>90</xm:f>
              </x14:cfvo>
              <x14:cfIcon iconSet="3Symbols" iconId="0"/>
              <x14:cfIcon iconSet="3Symbols" iconId="1"/>
              <x14:cfIcon iconSet="3Symbols" iconId="2"/>
            </x14:iconSet>
          </x14:cfRule>
          <xm:sqref>AE45:AE47</xm:sqref>
        </x14:conditionalFormatting>
        <x14:conditionalFormatting xmlns:xm="http://schemas.microsoft.com/office/excel/2006/main">
          <x14:cfRule type="iconSet" priority="975" id="{308285A9-A8D2-4EB5-8EB6-F7D35DB88690}">
            <x14:iconSet custom="1">
              <x14:cfvo type="percent">
                <xm:f>0</xm:f>
              </x14:cfvo>
              <x14:cfvo type="num">
                <xm:f>80</xm:f>
              </x14:cfvo>
              <x14:cfvo type="num">
                <xm:f>90</xm:f>
              </x14:cfvo>
              <x14:cfIcon iconSet="3Symbols" iconId="0"/>
              <x14:cfIcon iconSet="3Symbols" iconId="1"/>
              <x14:cfIcon iconSet="3Symbols" iconId="2"/>
            </x14:iconSet>
          </x14:cfRule>
          <xm:sqref>AE54</xm:sqref>
        </x14:conditionalFormatting>
        <x14:conditionalFormatting xmlns:xm="http://schemas.microsoft.com/office/excel/2006/main">
          <x14:cfRule type="iconSet" priority="660" id="{89864481-A94B-415C-B321-A642CE03F4A7}">
            <x14:iconSet custom="1">
              <x14:cfvo type="percent">
                <xm:f>0</xm:f>
              </x14:cfvo>
              <x14:cfvo type="num">
                <xm:f>80</xm:f>
              </x14:cfvo>
              <x14:cfvo type="num">
                <xm:f>90</xm:f>
              </x14:cfvo>
              <x14:cfIcon iconSet="3Symbols" iconId="0"/>
              <x14:cfIcon iconSet="3Symbols" iconId="1"/>
              <x14:cfIcon iconSet="3Symbols" iconId="2"/>
            </x14:iconSet>
          </x14:cfRule>
          <xm:sqref>AE56</xm:sqref>
        </x14:conditionalFormatting>
        <x14:conditionalFormatting xmlns:xm="http://schemas.microsoft.com/office/excel/2006/main">
          <x14:cfRule type="iconSet" priority="633" id="{CECB8186-C758-45B8-834A-914990FE2205}">
            <x14:iconSet custom="1">
              <x14:cfvo type="percent">
                <xm:f>0</xm:f>
              </x14:cfvo>
              <x14:cfvo type="num">
                <xm:f>80</xm:f>
              </x14:cfvo>
              <x14:cfvo type="num">
                <xm:f>90</xm:f>
              </x14:cfvo>
              <x14:cfIcon iconSet="3Symbols" iconId="0"/>
              <x14:cfIcon iconSet="3Symbols" iconId="1"/>
              <x14:cfIcon iconSet="3Symbols" iconId="2"/>
            </x14:iconSet>
          </x14:cfRule>
          <xm:sqref>AE59</xm:sqref>
        </x14:conditionalFormatting>
        <x14:conditionalFormatting xmlns:xm="http://schemas.microsoft.com/office/excel/2006/main">
          <x14:cfRule type="iconSet" priority="143" id="{127B608A-1690-4268-855F-0A8E060DB641}">
            <x14:iconSet custom="1">
              <x14:cfvo type="percent">
                <xm:f>0</xm:f>
              </x14:cfvo>
              <x14:cfvo type="num">
                <xm:f>80</xm:f>
              </x14:cfvo>
              <x14:cfvo type="num">
                <xm:f>90</xm:f>
              </x14:cfvo>
              <x14:cfIcon iconSet="3Symbols" iconId="0"/>
              <x14:cfIcon iconSet="3Symbols" iconId="1"/>
              <x14:cfIcon iconSet="3Symbols" iconId="2"/>
            </x14:iconSet>
          </x14:cfRule>
          <xm:sqref>AF26</xm:sqref>
        </x14:conditionalFormatting>
        <x14:conditionalFormatting xmlns:xm="http://schemas.microsoft.com/office/excel/2006/main">
          <x14:cfRule type="iconSet" priority="2004" id="{9D124D92-B680-40A7-8B98-FB707F0274F5}">
            <x14:iconSet custom="1">
              <x14:cfvo type="percent">
                <xm:f>0</xm:f>
              </x14:cfvo>
              <x14:cfvo type="num">
                <xm:f>80</xm:f>
              </x14:cfvo>
              <x14:cfvo type="num">
                <xm:f>90</xm:f>
              </x14:cfvo>
              <x14:cfIcon iconSet="3Symbols" iconId="0"/>
              <x14:cfIcon iconSet="3Symbols" iconId="1"/>
              <x14:cfIcon iconSet="3Symbols" iconId="2"/>
            </x14:iconSet>
          </x14:cfRule>
          <xm:sqref>AF34:AF35</xm:sqref>
        </x14:conditionalFormatting>
        <x14:conditionalFormatting xmlns:xm="http://schemas.microsoft.com/office/excel/2006/main">
          <x14:cfRule type="iconSet" priority="1074" id="{1216A275-3243-492E-83C4-16C2FB6A2124}">
            <x14:iconSet custom="1">
              <x14:cfvo type="percent">
                <xm:f>0</xm:f>
              </x14:cfvo>
              <x14:cfvo type="num">
                <xm:f>80</xm:f>
              </x14:cfvo>
              <x14:cfvo type="num">
                <xm:f>90</xm:f>
              </x14:cfvo>
              <x14:cfIcon iconSet="3Symbols" iconId="0"/>
              <x14:cfIcon iconSet="3Symbols" iconId="1"/>
              <x14:cfIcon iconSet="3Symbols" iconId="2"/>
            </x14:iconSet>
          </x14:cfRule>
          <xm:sqref>AF59:AF62</xm:sqref>
        </x14:conditionalFormatting>
        <x14:conditionalFormatting xmlns:xm="http://schemas.microsoft.com/office/excel/2006/main">
          <x14:cfRule type="iconSet" priority="593" id="{927C0FE1-EEA5-4D63-880C-548AEDEC6E31}">
            <x14:iconSet custom="1">
              <x14:cfvo type="percent">
                <xm:f>0</xm:f>
              </x14:cfvo>
              <x14:cfvo type="num">
                <xm:f>80</xm:f>
              </x14:cfvo>
              <x14:cfvo type="num">
                <xm:f>90</xm:f>
              </x14:cfvo>
              <x14:cfIcon iconSet="3Symbols" iconId="0"/>
              <x14:cfIcon iconSet="3Symbols" iconId="1"/>
              <x14:cfIcon iconSet="3Symbols" iconId="2"/>
            </x14:iconSet>
          </x14:cfRule>
          <xm:sqref>AG6</xm:sqref>
        </x14:conditionalFormatting>
        <x14:conditionalFormatting xmlns:xm="http://schemas.microsoft.com/office/excel/2006/main">
          <x14:cfRule type="iconSet" priority="582" id="{4AD7EB53-4C22-4C8C-A29C-D1C082FA6972}">
            <x14:iconSet custom="1">
              <x14:cfvo type="percent">
                <xm:f>0</xm:f>
              </x14:cfvo>
              <x14:cfvo type="num">
                <xm:f>80</xm:f>
              </x14:cfvo>
              <x14:cfvo type="num">
                <xm:f>90</xm:f>
              </x14:cfvo>
              <x14:cfIcon iconSet="3Symbols" iconId="0"/>
              <x14:cfIcon iconSet="3Symbols" iconId="1"/>
              <x14:cfIcon iconSet="3Symbols" iconId="2"/>
            </x14:iconSet>
          </x14:cfRule>
          <xm:sqref>AG28</xm:sqref>
        </x14:conditionalFormatting>
        <x14:conditionalFormatting xmlns:xm="http://schemas.microsoft.com/office/excel/2006/main">
          <x14:cfRule type="iconSet" priority="5489" id="{F9622048-8813-4390-8BC2-64D93411D43C}">
            <x14:iconSet custom="1">
              <x14:cfvo type="percent">
                <xm:f>0</xm:f>
              </x14:cfvo>
              <x14:cfvo type="num">
                <xm:f>80</xm:f>
              </x14:cfvo>
              <x14:cfvo type="num">
                <xm:f>90</xm:f>
              </x14:cfvo>
              <x14:cfIcon iconSet="3Symbols" iconId="0"/>
              <x14:cfIcon iconSet="3Symbols" iconId="1"/>
              <x14:cfIcon iconSet="3Symbols" iconId="2"/>
            </x14:iconSet>
          </x14:cfRule>
          <xm:sqref>AG29</xm:sqref>
        </x14:conditionalFormatting>
        <x14:conditionalFormatting xmlns:xm="http://schemas.microsoft.com/office/excel/2006/main">
          <x14:cfRule type="iconSet" priority="546" id="{EF0315F8-4EA4-4352-B147-3577175A0148}">
            <x14:iconSet custom="1">
              <x14:cfvo type="percent">
                <xm:f>0</xm:f>
              </x14:cfvo>
              <x14:cfvo type="num">
                <xm:f>80</xm:f>
              </x14:cfvo>
              <x14:cfvo type="num">
                <xm:f>90</xm:f>
              </x14:cfvo>
              <x14:cfIcon iconSet="3Symbols" iconId="0"/>
              <x14:cfIcon iconSet="3Symbols" iconId="1"/>
              <x14:cfIcon iconSet="3Symbols" iconId="2"/>
            </x14:iconSet>
          </x14:cfRule>
          <xm:sqref>AG37</xm:sqref>
        </x14:conditionalFormatting>
        <x14:conditionalFormatting xmlns:xm="http://schemas.microsoft.com/office/excel/2006/main">
          <x14:cfRule type="iconSet" priority="5493" id="{B139B868-EA26-48F5-B47E-455AA85298D9}">
            <x14:iconSet custom="1">
              <x14:cfvo type="percent">
                <xm:f>0</xm:f>
              </x14:cfvo>
              <x14:cfvo type="num">
                <xm:f>80</xm:f>
              </x14:cfvo>
              <x14:cfvo type="num">
                <xm:f>90</xm:f>
              </x14:cfvo>
              <x14:cfIcon iconSet="3Symbols" iconId="0"/>
              <x14:cfIcon iconSet="3Symbols" iconId="1"/>
              <x14:cfIcon iconSet="3Symbols" iconId="2"/>
            </x14:iconSet>
          </x14:cfRule>
          <xm:sqref>AG38</xm:sqref>
        </x14:conditionalFormatting>
        <x14:conditionalFormatting xmlns:xm="http://schemas.microsoft.com/office/excel/2006/main">
          <x14:cfRule type="iconSet" priority="498" id="{F0DDE4D3-2BF1-4956-A263-3BC1E5CCBEBA}">
            <x14:iconSet custom="1">
              <x14:cfvo type="percent">
                <xm:f>0</xm:f>
              </x14:cfvo>
              <x14:cfvo type="num">
                <xm:f>80</xm:f>
              </x14:cfvo>
              <x14:cfvo type="num">
                <xm:f>90</xm:f>
              </x14:cfvo>
              <x14:cfIcon iconSet="3Symbols" iconId="0"/>
              <x14:cfIcon iconSet="3Symbols" iconId="1"/>
              <x14:cfIcon iconSet="3Symbols" iconId="2"/>
            </x14:iconSet>
          </x14:cfRule>
          <xm:sqref>AG39</xm:sqref>
        </x14:conditionalFormatting>
        <x14:conditionalFormatting xmlns:xm="http://schemas.microsoft.com/office/excel/2006/main">
          <x14:cfRule type="iconSet" priority="256" id="{C042B071-336C-4792-A71F-1B760DC0FB43}">
            <x14:iconSet custom="1">
              <x14:cfvo type="percent">
                <xm:f>0</xm:f>
              </x14:cfvo>
              <x14:cfvo type="num">
                <xm:f>80</xm:f>
              </x14:cfvo>
              <x14:cfvo type="num">
                <xm:f>90</xm:f>
              </x14:cfvo>
              <x14:cfIcon iconSet="3Symbols" iconId="0"/>
              <x14:cfIcon iconSet="3Symbols" iconId="1"/>
              <x14:cfIcon iconSet="3Symbols" iconId="2"/>
            </x14:iconSet>
          </x14:cfRule>
          <xm:sqref>AG40</xm:sqref>
        </x14:conditionalFormatting>
        <x14:conditionalFormatting xmlns:xm="http://schemas.microsoft.com/office/excel/2006/main">
          <x14:cfRule type="iconSet" priority="471" id="{B4228CC5-FD53-47A5-8E0A-1D8ABCD8F51D}">
            <x14:iconSet custom="1">
              <x14:cfvo type="percent">
                <xm:f>0</xm:f>
              </x14:cfvo>
              <x14:cfvo type="num">
                <xm:f>80</xm:f>
              </x14:cfvo>
              <x14:cfvo type="num">
                <xm:f>90</xm:f>
              </x14:cfvo>
              <x14:cfIcon iconSet="3Symbols" iconId="0"/>
              <x14:cfIcon iconSet="3Symbols" iconId="1"/>
              <x14:cfIcon iconSet="3Symbols" iconId="2"/>
            </x14:iconSet>
          </x14:cfRule>
          <xm:sqref>AG41</xm:sqref>
        </x14:conditionalFormatting>
        <x14:conditionalFormatting xmlns:xm="http://schemas.microsoft.com/office/excel/2006/main">
          <x14:cfRule type="iconSet" priority="452" id="{5B0E19E1-6253-4351-A292-2B23D9BB9D17}">
            <x14:iconSet custom="1">
              <x14:cfvo type="percent">
                <xm:f>0</xm:f>
              </x14:cfvo>
              <x14:cfvo type="num">
                <xm:f>80</xm:f>
              </x14:cfvo>
              <x14:cfvo type="num">
                <xm:f>90</xm:f>
              </x14:cfvo>
              <x14:cfIcon iconSet="3Symbols" iconId="0"/>
              <x14:cfIcon iconSet="3Symbols" iconId="1"/>
              <x14:cfIcon iconSet="3Symbols" iconId="2"/>
            </x14:iconSet>
          </x14:cfRule>
          <xm:sqref>AG42</xm:sqref>
        </x14:conditionalFormatting>
        <x14:conditionalFormatting xmlns:xm="http://schemas.microsoft.com/office/excel/2006/main">
          <x14:cfRule type="iconSet" priority="435" id="{91C1E9BA-9ABB-415F-9F2F-5625DDA03668}">
            <x14:iconSet custom="1">
              <x14:cfvo type="percent">
                <xm:f>0</xm:f>
              </x14:cfvo>
              <x14:cfvo type="num">
                <xm:f>80</xm:f>
              </x14:cfvo>
              <x14:cfvo type="num">
                <xm:f>90</xm:f>
              </x14:cfvo>
              <x14:cfIcon iconSet="3Symbols" iconId="0"/>
              <x14:cfIcon iconSet="3Symbols" iconId="1"/>
              <x14:cfIcon iconSet="3Symbols" iconId="2"/>
            </x14:iconSet>
          </x14:cfRule>
          <xm:sqref>AG43</xm:sqref>
        </x14:conditionalFormatting>
        <x14:conditionalFormatting xmlns:xm="http://schemas.microsoft.com/office/excel/2006/main">
          <x14:cfRule type="iconSet" priority="417" id="{4DB73BC2-5840-40AF-B444-17B03BB2ECA7}">
            <x14:iconSet custom="1">
              <x14:cfvo type="percent">
                <xm:f>0</xm:f>
              </x14:cfvo>
              <x14:cfvo type="num">
                <xm:f>80</xm:f>
              </x14:cfvo>
              <x14:cfvo type="num">
                <xm:f>90</xm:f>
              </x14:cfvo>
              <x14:cfIcon iconSet="3Symbols" iconId="0"/>
              <x14:cfIcon iconSet="3Symbols" iconId="1"/>
              <x14:cfIcon iconSet="3Symbols" iconId="2"/>
            </x14:iconSet>
          </x14:cfRule>
          <xm:sqref>AG44</xm:sqref>
        </x14:conditionalFormatting>
        <x14:conditionalFormatting xmlns:xm="http://schemas.microsoft.com/office/excel/2006/main">
          <x14:cfRule type="iconSet" priority="3527" id="{451F1C64-8DA1-41C7-B5CE-017E4CE3668E}">
            <x14:iconSet custom="1">
              <x14:cfvo type="percent">
                <xm:f>0</xm:f>
              </x14:cfvo>
              <x14:cfvo type="num">
                <xm:f>80</xm:f>
              </x14:cfvo>
              <x14:cfvo type="num">
                <xm:f>90</xm:f>
              </x14:cfvo>
              <x14:cfIcon iconSet="3Symbols" iconId="0"/>
              <x14:cfIcon iconSet="3Symbols" iconId="1"/>
              <x14:cfIcon iconSet="3Symbols" iconId="2"/>
            </x14:iconSet>
          </x14:cfRule>
          <xm:sqref>AG45</xm:sqref>
        </x14:conditionalFormatting>
        <x14:conditionalFormatting xmlns:xm="http://schemas.microsoft.com/office/excel/2006/main">
          <x14:cfRule type="iconSet" priority="3520" id="{D0BED148-C3FD-48AF-A8D9-D376466B7EEE}">
            <x14:iconSet custom="1">
              <x14:cfvo type="percent">
                <xm:f>0</xm:f>
              </x14:cfvo>
              <x14:cfvo type="num">
                <xm:f>80</xm:f>
              </x14:cfvo>
              <x14:cfvo type="num">
                <xm:f>90</xm:f>
              </x14:cfvo>
              <x14:cfIcon iconSet="3Symbols" iconId="0"/>
              <x14:cfIcon iconSet="3Symbols" iconId="1"/>
              <x14:cfIcon iconSet="3Symbols" iconId="2"/>
            </x14:iconSet>
          </x14:cfRule>
          <xm:sqref>AG46</xm:sqref>
        </x14:conditionalFormatting>
        <x14:conditionalFormatting xmlns:xm="http://schemas.microsoft.com/office/excel/2006/main">
          <x14:cfRule type="iconSet" priority="3508" id="{94A7D292-98FB-4243-8944-D5AB452D85B2}">
            <x14:iconSet custom="1">
              <x14:cfvo type="percent">
                <xm:f>0</xm:f>
              </x14:cfvo>
              <x14:cfvo type="num">
                <xm:f>80</xm:f>
              </x14:cfvo>
              <x14:cfvo type="num">
                <xm:f>90</xm:f>
              </x14:cfvo>
              <x14:cfIcon iconSet="3Symbols" iconId="0"/>
              <x14:cfIcon iconSet="3Symbols" iconId="1"/>
              <x14:cfIcon iconSet="3Symbols" iconId="2"/>
            </x14:iconSet>
          </x14:cfRule>
          <xm:sqref>AG47</xm:sqref>
        </x14:conditionalFormatting>
        <x14:conditionalFormatting xmlns:xm="http://schemas.microsoft.com/office/excel/2006/main">
          <x14:cfRule type="iconSet" priority="730" id="{52173DFE-57D0-4FE2-8D84-6486A4952020}">
            <x14:iconSet custom="1">
              <x14:cfvo type="percent">
                <xm:f>0</xm:f>
              </x14:cfvo>
              <x14:cfvo type="num">
                <xm:f>80</xm:f>
              </x14:cfvo>
              <x14:cfvo type="num">
                <xm:f>90</xm:f>
              </x14:cfvo>
              <x14:cfIcon iconSet="3Symbols" iconId="0"/>
              <x14:cfIcon iconSet="3Symbols" iconId="1"/>
              <x14:cfIcon iconSet="3Symbols" iconId="2"/>
            </x14:iconSet>
          </x14:cfRule>
          <xm:sqref>AG49</xm:sqref>
        </x14:conditionalFormatting>
        <x14:conditionalFormatting xmlns:xm="http://schemas.microsoft.com/office/excel/2006/main">
          <x14:cfRule type="iconSet" priority="2377" id="{44BC2E31-865E-4D51-82BC-E9AE654FEDDA}">
            <x14:iconSet custom="1">
              <x14:cfvo type="percent">
                <xm:f>0</xm:f>
              </x14:cfvo>
              <x14:cfvo type="num">
                <xm:f>80</xm:f>
              </x14:cfvo>
              <x14:cfvo type="num">
                <xm:f>90</xm:f>
              </x14:cfvo>
              <x14:cfIcon iconSet="3Symbols" iconId="0"/>
              <x14:cfIcon iconSet="3Symbols" iconId="1"/>
              <x14:cfIcon iconSet="3Symbols" iconId="2"/>
            </x14:iconSet>
          </x14:cfRule>
          <xm:sqref>AG50</xm:sqref>
        </x14:conditionalFormatting>
        <x14:conditionalFormatting xmlns:xm="http://schemas.microsoft.com/office/excel/2006/main">
          <x14:cfRule type="iconSet" priority="800" id="{39C08BAC-0998-481D-BDFD-AC5B0C13CB25}">
            <x14:iconSet custom="1">
              <x14:cfvo type="percent">
                <xm:f>0</xm:f>
              </x14:cfvo>
              <x14:cfvo type="num">
                <xm:f>80</xm:f>
              </x14:cfvo>
              <x14:cfvo type="num">
                <xm:f>90</xm:f>
              </x14:cfvo>
              <x14:cfIcon iconSet="3Symbols" iconId="0"/>
              <x14:cfIcon iconSet="3Symbols" iconId="1"/>
              <x14:cfIcon iconSet="3Symbols" iconId="2"/>
            </x14:iconSet>
          </x14:cfRule>
          <xm:sqref>AG51</xm:sqref>
        </x14:conditionalFormatting>
        <x14:conditionalFormatting xmlns:xm="http://schemas.microsoft.com/office/excel/2006/main">
          <x14:cfRule type="iconSet" priority="968" id="{E0E6241E-56EE-4021-B747-469A0DEA3D8E}">
            <x14:iconSet custom="1">
              <x14:cfvo type="percent">
                <xm:f>0</xm:f>
              </x14:cfvo>
              <x14:cfvo type="num">
                <xm:f>80</xm:f>
              </x14:cfvo>
              <x14:cfvo type="num">
                <xm:f>90</xm:f>
              </x14:cfvo>
              <x14:cfIcon iconSet="3Symbols" iconId="0"/>
              <x14:cfIcon iconSet="3Symbols" iconId="1"/>
              <x14:cfIcon iconSet="3Symbols" iconId="2"/>
            </x14:iconSet>
          </x14:cfRule>
          <xm:sqref>AG52</xm:sqref>
        </x14:conditionalFormatting>
        <x14:conditionalFormatting xmlns:xm="http://schemas.microsoft.com/office/excel/2006/main">
          <x14:cfRule type="iconSet" priority="913" id="{2F0B4B13-3996-487D-A03C-B3D842B456FA}">
            <x14:iconSet custom="1">
              <x14:cfvo type="percent">
                <xm:f>0</xm:f>
              </x14:cfvo>
              <x14:cfvo type="num">
                <xm:f>80</xm:f>
              </x14:cfvo>
              <x14:cfvo type="num">
                <xm:f>90</xm:f>
              </x14:cfvo>
              <x14:cfIcon iconSet="3Symbols" iconId="0"/>
              <x14:cfIcon iconSet="3Symbols" iconId="1"/>
              <x14:cfIcon iconSet="3Symbols" iconId="2"/>
            </x14:iconSet>
          </x14:cfRule>
          <xm:sqref>AG53</xm:sqref>
        </x14:conditionalFormatting>
        <x14:conditionalFormatting xmlns:xm="http://schemas.microsoft.com/office/excel/2006/main">
          <x14:cfRule type="iconSet" priority="991" id="{708E394D-E701-4919-B2DE-1EC65CBF6C97}">
            <x14:iconSet custom="1">
              <x14:cfvo type="percent">
                <xm:f>0</xm:f>
              </x14:cfvo>
              <x14:cfvo type="num">
                <xm:f>80</xm:f>
              </x14:cfvo>
              <x14:cfvo type="num">
                <xm:f>90</xm:f>
              </x14:cfvo>
              <x14:cfIcon iconSet="3Symbols" iconId="0"/>
              <x14:cfIcon iconSet="3Symbols" iconId="1"/>
              <x14:cfIcon iconSet="3Symbols" iconId="2"/>
            </x14:iconSet>
          </x14:cfRule>
          <xm:sqref>AG54</xm:sqref>
        </x14:conditionalFormatting>
        <x14:conditionalFormatting xmlns:xm="http://schemas.microsoft.com/office/excel/2006/main">
          <x14:cfRule type="iconSet" priority="3651" id="{AC376883-02ED-4C8D-BE90-112C133E508F}">
            <x14:iconSet custom="1">
              <x14:cfvo type="percent">
                <xm:f>0</xm:f>
              </x14:cfvo>
              <x14:cfvo type="num">
                <xm:f>80</xm:f>
              </x14:cfvo>
              <x14:cfvo type="num">
                <xm:f>90</xm:f>
              </x14:cfvo>
              <x14:cfIcon iconSet="3Symbols" iconId="0"/>
              <x14:cfIcon iconSet="3Symbols" iconId="1"/>
              <x14:cfIcon iconSet="3Symbols" iconId="2"/>
            </x14:iconSet>
          </x14:cfRule>
          <xm:sqref>AG55</xm:sqref>
        </x14:conditionalFormatting>
        <x14:conditionalFormatting xmlns:xm="http://schemas.microsoft.com/office/excel/2006/main">
          <x14:cfRule type="iconSet" priority="670" id="{F2BBAA3D-5278-4367-B592-F99E1141DF85}">
            <x14:iconSet custom="1">
              <x14:cfvo type="percent">
                <xm:f>0</xm:f>
              </x14:cfvo>
              <x14:cfvo type="num">
                <xm:f>80</xm:f>
              </x14:cfvo>
              <x14:cfvo type="num">
                <xm:f>90</xm:f>
              </x14:cfvo>
              <x14:cfIcon iconSet="3Symbols" iconId="0"/>
              <x14:cfIcon iconSet="3Symbols" iconId="1"/>
              <x14:cfIcon iconSet="3Symbols" iconId="2"/>
            </x14:iconSet>
          </x14:cfRule>
          <xm:sqref>AG56</xm:sqref>
        </x14:conditionalFormatting>
        <x14:conditionalFormatting xmlns:xm="http://schemas.microsoft.com/office/excel/2006/main">
          <x14:cfRule type="iconSet" priority="5486" id="{5440E59D-4361-4840-B2F5-C7FEF8ACD1BB}">
            <x14:iconSet custom="1">
              <x14:cfvo type="percent">
                <xm:f>0</xm:f>
              </x14:cfvo>
              <x14:cfvo type="num">
                <xm:f>80</xm:f>
              </x14:cfvo>
              <x14:cfvo type="num">
                <xm:f>90</xm:f>
              </x14:cfvo>
              <x14:cfIcon iconSet="3Symbols" iconId="0"/>
              <x14:cfIcon iconSet="3Symbols" iconId="1"/>
              <x14:cfIcon iconSet="3Symbols" iconId="2"/>
            </x14:iconSet>
          </x14:cfRule>
          <xm:sqref>AG57</xm:sqref>
        </x14:conditionalFormatting>
        <x14:conditionalFormatting xmlns:xm="http://schemas.microsoft.com/office/excel/2006/main">
          <x14:cfRule type="iconSet" priority="652" id="{CCAE6AF2-6B21-45C6-AC2B-6F94873DF316}">
            <x14:iconSet custom="1">
              <x14:cfvo type="percent">
                <xm:f>0</xm:f>
              </x14:cfvo>
              <x14:cfvo type="num">
                <xm:f>80</xm:f>
              </x14:cfvo>
              <x14:cfvo type="num">
                <xm:f>90</xm:f>
              </x14:cfvo>
              <x14:cfIcon iconSet="3Symbols" iconId="0"/>
              <x14:cfIcon iconSet="3Symbols" iconId="1"/>
              <x14:cfIcon iconSet="3Symbols" iconId="2"/>
            </x14:iconSet>
          </x14:cfRule>
          <xm:sqref>AG59</xm:sqref>
        </x14:conditionalFormatting>
        <x14:conditionalFormatting xmlns:xm="http://schemas.microsoft.com/office/excel/2006/main">
          <x14:cfRule type="iconSet" priority="3561" id="{602E31C5-058C-41E8-B3E2-020AFBE6B467}">
            <x14:iconSet custom="1">
              <x14:cfvo type="percent">
                <xm:f>0</xm:f>
              </x14:cfvo>
              <x14:cfvo type="num">
                <xm:f>80</xm:f>
              </x14:cfvo>
              <x14:cfvo type="num">
                <xm:f>90</xm:f>
              </x14:cfvo>
              <x14:cfIcon iconSet="3Symbols" iconId="0"/>
              <x14:cfIcon iconSet="3Symbols" iconId="1"/>
              <x14:cfIcon iconSet="3Symbols" iconId="2"/>
            </x14:iconSet>
          </x14:cfRule>
          <xm:sqref>AG60</xm:sqref>
        </x14:conditionalFormatting>
        <x14:conditionalFormatting xmlns:xm="http://schemas.microsoft.com/office/excel/2006/main">
          <x14:cfRule type="iconSet" priority="3888" id="{690EEEB0-A962-46F6-8C7C-DE487D529044}">
            <x14:iconSet custom="1">
              <x14:cfvo type="percent">
                <xm:f>0</xm:f>
              </x14:cfvo>
              <x14:cfvo type="num">
                <xm:f>80</xm:f>
              </x14:cfvo>
              <x14:cfvo type="num">
                <xm:f>90</xm:f>
              </x14:cfvo>
              <x14:cfIcon iconSet="3Symbols" iconId="0"/>
              <x14:cfIcon iconSet="3Symbols" iconId="1"/>
              <x14:cfIcon iconSet="3Symbols" iconId="2"/>
            </x14:iconSet>
          </x14:cfRule>
          <xm:sqref>AG61</xm:sqref>
        </x14:conditionalFormatting>
        <x14:conditionalFormatting xmlns:xm="http://schemas.microsoft.com/office/excel/2006/main">
          <x14:cfRule type="iconSet" priority="241" id="{EFB25E25-B5E4-4E6C-8074-0A717C28EEBB}">
            <x14:iconSet custom="1">
              <x14:cfvo type="percent">
                <xm:f>0</xm:f>
              </x14:cfvo>
              <x14:cfvo type="num">
                <xm:f>80</xm:f>
              </x14:cfvo>
              <x14:cfvo type="num">
                <xm:f>90</xm:f>
              </x14:cfvo>
              <x14:cfIcon iconSet="3Symbols" iconId="0"/>
              <x14:cfIcon iconSet="3Symbols" iconId="1"/>
              <x14:cfIcon iconSet="3Symbols" iconId="2"/>
            </x14:iconSet>
          </x14:cfRule>
          <xm:sqref>AG62</xm:sqref>
        </x14:conditionalFormatting>
        <x14:conditionalFormatting xmlns:xm="http://schemas.microsoft.com/office/excel/2006/main">
          <x14:cfRule type="iconSet" priority="237" id="{56F0DFEF-B3E5-4181-8DF4-DC0BF199F6BF}">
            <x14:iconSet custom="1">
              <x14:cfvo type="percent">
                <xm:f>0</xm:f>
              </x14:cfvo>
              <x14:cfvo type="num">
                <xm:f>80</xm:f>
              </x14:cfvo>
              <x14:cfvo type="num">
                <xm:f>90</xm:f>
              </x14:cfvo>
              <x14:cfIcon iconSet="3Symbols" iconId="0"/>
              <x14:cfIcon iconSet="3Symbols" iconId="1"/>
              <x14:cfIcon iconSet="3Symbols" iconId="2"/>
            </x14:iconSet>
          </x14:cfRule>
          <xm:sqref>AI62</xm:sqref>
        </x14:conditionalFormatting>
        <x14:conditionalFormatting xmlns:xm="http://schemas.microsoft.com/office/excel/2006/main">
          <x14:cfRule type="iconSet" priority="2503" id="{7F9DE889-3B80-4C56-A00C-D152E9296979}">
            <x14:iconSet custom="1">
              <x14:cfvo type="percent">
                <xm:f>0</xm:f>
              </x14:cfvo>
              <x14:cfvo type="num">
                <xm:f>80</xm:f>
              </x14:cfvo>
              <x14:cfvo type="num">
                <xm:f>90</xm:f>
              </x14:cfvo>
              <x14:cfIcon iconSet="3Symbols" iconId="0"/>
              <x14:cfIcon iconSet="3Symbols" iconId="1"/>
              <x14:cfIcon iconSet="3Symbols" iconId="2"/>
            </x14:iconSet>
          </x14:cfRule>
          <xm:sqref>AJ31</xm:sqref>
        </x14:conditionalFormatting>
        <x14:conditionalFormatting xmlns:xm="http://schemas.microsoft.com/office/excel/2006/main">
          <x14:cfRule type="iconSet" priority="2534" id="{B7069DDD-08AB-4783-A69D-E3A14AF8F502}">
            <x14:iconSet custom="1">
              <x14:cfvo type="percent">
                <xm:f>0</xm:f>
              </x14:cfvo>
              <x14:cfvo type="num">
                <xm:f>80</xm:f>
              </x14:cfvo>
              <x14:cfvo type="num">
                <xm:f>90</xm:f>
              </x14:cfvo>
              <x14:cfIcon iconSet="3Symbols" iconId="0"/>
              <x14:cfIcon iconSet="3Symbols" iconId="1"/>
              <x14:cfIcon iconSet="3Symbols" iconId="2"/>
            </x14:iconSet>
          </x14:cfRule>
          <xm:sqref>AK34</xm:sqref>
        </x14:conditionalFormatting>
        <x14:conditionalFormatting xmlns:xm="http://schemas.microsoft.com/office/excel/2006/main">
          <x14:cfRule type="iconSet" priority="1161" id="{BDAD7462-AC2A-4D35-A075-450EA8CA904B}">
            <x14:iconSet custom="1">
              <x14:cfvo type="percent">
                <xm:f>0</xm:f>
              </x14:cfvo>
              <x14:cfvo type="num">
                <xm:f>80</xm:f>
              </x14:cfvo>
              <x14:cfvo type="num">
                <xm:f>90</xm:f>
              </x14:cfvo>
              <x14:cfIcon iconSet="3Symbols" iconId="0"/>
              <x14:cfIcon iconSet="3Symbols" iconId="1"/>
              <x14:cfIcon iconSet="3Symbols" iconId="2"/>
            </x14:iconSet>
          </x14:cfRule>
          <xm:sqref>AK35</xm:sqref>
        </x14:conditionalFormatting>
        <x14:conditionalFormatting xmlns:xm="http://schemas.microsoft.com/office/excel/2006/main">
          <x14:cfRule type="iconSet" priority="59" id="{36D23B4B-7B8F-43E0-9295-F3ED193CCA25}">
            <x14:iconSet custom="1">
              <x14:cfvo type="percent">
                <xm:f>0</xm:f>
              </x14:cfvo>
              <x14:cfvo type="num">
                <xm:f>0</xm:f>
              </x14:cfvo>
              <x14:cfvo type="num">
                <xm:f>100</xm:f>
              </x14:cfvo>
              <x14:cfIcon iconSet="3TrafficLights1" iconId="0"/>
              <x14:cfIcon iconSet="3TrafficLights1" iconId="1"/>
              <x14:cfIcon iconSet="3TrafficLights1" iconId="0"/>
            </x14:iconSet>
          </x14:cfRule>
          <xm:sqref>V53:X53</xm:sqref>
        </x14:conditionalFormatting>
        <x14:conditionalFormatting xmlns:xm="http://schemas.microsoft.com/office/excel/2006/main">
          <x14:cfRule type="iconSet" priority="57" id="{A9DBA6D3-FBB0-4A28-A476-F7E79F7DA73E}">
            <x14:iconSet custom="1">
              <x14:cfvo type="percent">
                <xm:f>0</xm:f>
              </x14:cfvo>
              <x14:cfvo type="num">
                <xm:f>80</xm:f>
              </x14:cfvo>
              <x14:cfvo type="num">
                <xm:f>90</xm:f>
              </x14:cfvo>
              <x14:cfIcon iconSet="3Symbols" iconId="0"/>
              <x14:cfIcon iconSet="3Symbols" iconId="1"/>
              <x14:cfIcon iconSet="3Symbols" iconId="2"/>
            </x14:iconSet>
          </x14:cfRule>
          <xm:sqref>AC53</xm:sqref>
        </x14:conditionalFormatting>
        <x14:conditionalFormatting xmlns:xm="http://schemas.microsoft.com/office/excel/2006/main">
          <x14:cfRule type="iconSet" priority="52" id="{72A18941-87C1-433D-B520-16CFAC9CBC63}">
            <x14:iconSet custom="1">
              <x14:cfvo type="percent">
                <xm:f>0</xm:f>
              </x14:cfvo>
              <x14:cfvo type="num">
                <xm:f>0</xm:f>
              </x14:cfvo>
              <x14:cfvo type="num">
                <xm:f>100</xm:f>
              </x14:cfvo>
              <x14:cfIcon iconSet="3TrafficLights1" iconId="0"/>
              <x14:cfIcon iconSet="3TrafficLights1" iconId="1"/>
              <x14:cfIcon iconSet="3TrafficLights1" iconId="0"/>
            </x14:iconSet>
          </x14:cfRule>
          <xm:sqref>AC53</xm:sqref>
        </x14:conditionalFormatting>
        <x14:conditionalFormatting xmlns:xm="http://schemas.microsoft.com/office/excel/2006/main">
          <x14:cfRule type="iconSet" priority="51" id="{5BEB8B91-CE07-4A09-84E5-E7B5E230A0D6}">
            <x14:iconSet custom="1">
              <x14:cfvo type="percent">
                <xm:f>0</xm:f>
              </x14:cfvo>
              <x14:cfvo type="num">
                <xm:f>80</xm:f>
              </x14:cfvo>
              <x14:cfvo type="num">
                <xm:f>90</xm:f>
              </x14:cfvo>
              <x14:cfIcon iconSet="3Symbols" iconId="0"/>
              <x14:cfIcon iconSet="3Symbols" iconId="1"/>
              <x14:cfIcon iconSet="3Symbols" iconId="2"/>
            </x14:iconSet>
          </x14:cfRule>
          <xm:sqref>AE53</xm:sqref>
        </x14:conditionalFormatting>
        <x14:conditionalFormatting xmlns:xm="http://schemas.microsoft.com/office/excel/2006/main">
          <x14:cfRule type="iconSet" priority="40" id="{C2988500-A4A0-40AF-B92A-605297D98B18}">
            <x14:iconSet custom="1">
              <x14:cfvo type="percent">
                <xm:f>0</xm:f>
              </x14:cfvo>
              <x14:cfvo type="num">
                <xm:f>80</xm:f>
              </x14:cfvo>
              <x14:cfvo type="num">
                <xm:f>90</xm:f>
              </x14:cfvo>
              <x14:cfIcon iconSet="3Symbols" iconId="0"/>
              <x14:cfIcon iconSet="3Symbols" iconId="1"/>
              <x14:cfIcon iconSet="3Symbols" iconId="2"/>
            </x14:iconSet>
          </x14:cfRule>
          <xm:sqref>AD59</xm:sqref>
        </x14:conditionalFormatting>
        <x14:conditionalFormatting xmlns:xm="http://schemas.microsoft.com/office/excel/2006/main">
          <x14:cfRule type="iconSet" priority="23" id="{64F1BF2D-807D-489F-AC03-7BE316B68084}">
            <x14:iconSet custom="1">
              <x14:cfvo type="percent">
                <xm:f>0</xm:f>
              </x14:cfvo>
              <x14:cfvo type="num">
                <xm:f>80</xm:f>
              </x14:cfvo>
              <x14:cfvo type="num">
                <xm:f>90</xm:f>
              </x14:cfvo>
              <x14:cfIcon iconSet="3Symbols" iconId="0"/>
              <x14:cfIcon iconSet="3Symbols" iconId="1"/>
              <x14:cfIcon iconSet="3Symbols" iconId="2"/>
            </x14:iconSet>
          </x14:cfRule>
          <xm:sqref>Y58</xm:sqref>
        </x14:conditionalFormatting>
        <x14:conditionalFormatting xmlns:xm="http://schemas.microsoft.com/office/excel/2006/main">
          <x14:cfRule type="iconSet" priority="18" id="{3060BC58-04A0-4309-A909-12A4B2815C99}">
            <x14:iconSet custom="1">
              <x14:cfvo type="percent">
                <xm:f>0</xm:f>
              </x14:cfvo>
              <x14:cfvo type="num">
                <xm:f>80</xm:f>
              </x14:cfvo>
              <x14:cfvo type="num">
                <xm:f>90</xm:f>
              </x14:cfvo>
              <x14:cfIcon iconSet="3Symbols" iconId="0"/>
              <x14:cfIcon iconSet="3Symbols" iconId="1"/>
              <x14:cfIcon iconSet="3Symbols" iconId="2"/>
            </x14:iconSet>
          </x14:cfRule>
          <xm:sqref>AA58</xm:sqref>
        </x14:conditionalFormatting>
        <x14:conditionalFormatting xmlns:xm="http://schemas.microsoft.com/office/excel/2006/main">
          <x14:cfRule type="iconSet" priority="29" id="{353354D7-E5DB-4144-BE19-77237CA99258}">
            <x14:iconSet custom="1">
              <x14:cfvo type="percent">
                <xm:f>0</xm:f>
              </x14:cfvo>
              <x14:cfvo type="num">
                <xm:f>80</xm:f>
              </x14:cfvo>
              <x14:cfvo type="num">
                <xm:f>90</xm:f>
              </x14:cfvo>
              <x14:cfIcon iconSet="3Symbols" iconId="0"/>
              <x14:cfIcon iconSet="3Symbols" iconId="1"/>
              <x14:cfIcon iconSet="3Symbols" iconId="2"/>
            </x14:iconSet>
          </x14:cfRule>
          <xm:sqref>AC58</xm:sqref>
        </x14:conditionalFormatting>
        <x14:conditionalFormatting xmlns:xm="http://schemas.microsoft.com/office/excel/2006/main">
          <x14:cfRule type="iconSet" priority="9" id="{C09DD2E3-E388-4655-A211-B3A4A2F7A486}">
            <x14:iconSet custom="1">
              <x14:cfvo type="percent">
                <xm:f>0</xm:f>
              </x14:cfvo>
              <x14:cfvo type="num">
                <xm:f>80</xm:f>
              </x14:cfvo>
              <x14:cfvo type="num">
                <xm:f>90</xm:f>
              </x14:cfvo>
              <x14:cfIcon iconSet="3Symbols" iconId="0"/>
              <x14:cfIcon iconSet="3Symbols" iconId="1"/>
              <x14:cfIcon iconSet="3Symbols" iconId="2"/>
            </x14:iconSet>
          </x14:cfRule>
          <xm:sqref>AE58</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200-000002000000}">
          <x14:formula1>
            <xm:f>VARIABLES!$C$4:$C$9</xm:f>
          </x14:formula1>
          <xm:sqref>K15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4B4D-2DA0-45AF-A360-D8AC16031DD2}">
  <sheetPr>
    <tabColor rgb="FF92D050"/>
  </sheetPr>
  <dimension ref="B1:BB200"/>
  <sheetViews>
    <sheetView showGridLines="0" zoomScale="60" zoomScaleNormal="60" workbookViewId="0">
      <pane xSplit="1" ySplit="4" topLeftCell="B5" activePane="bottomRight" state="frozen"/>
      <selection pane="topRight" activeCell="B1" sqref="B1"/>
      <selection pane="bottomLeft" activeCell="A5" sqref="A5"/>
      <selection pane="bottomRight" activeCell="B2" sqref="B2:AG2"/>
    </sheetView>
  </sheetViews>
  <sheetFormatPr baseColWidth="10" defaultColWidth="11.42578125" defaultRowHeight="15" x14ac:dyDescent="0.25"/>
  <cols>
    <col min="1" max="1" width="3.85546875" style="65" customWidth="1"/>
    <col min="2" max="2" width="36.7109375" style="63" customWidth="1"/>
    <col min="3" max="3" width="51.140625" style="64" customWidth="1"/>
    <col min="4" max="4" width="18.42578125" style="63" customWidth="1"/>
    <col min="5" max="8" width="13" style="65" customWidth="1"/>
    <col min="9" max="10" width="7.42578125" style="65" customWidth="1"/>
    <col min="11" max="12" width="7.140625" style="65" customWidth="1"/>
    <col min="13" max="13" width="8" style="65" customWidth="1"/>
    <col min="14" max="15" width="7.140625" style="65" customWidth="1"/>
    <col min="16" max="16" width="8" style="65" customWidth="1"/>
    <col min="17" max="18" width="7.140625" style="65" customWidth="1"/>
    <col min="19" max="19" width="8" style="65" customWidth="1"/>
    <col min="20" max="20" width="30.5703125" style="65" customWidth="1"/>
    <col min="21" max="21" width="11.42578125" style="65"/>
    <col min="22" max="22" width="1.42578125" style="65" customWidth="1"/>
    <col min="23" max="23" width="5.7109375" style="65" customWidth="1"/>
    <col min="24" max="24" width="11.42578125" style="65" customWidth="1"/>
    <col min="25" max="32" width="11.42578125" style="65"/>
    <col min="33" max="33" width="9.7109375" style="65" customWidth="1"/>
    <col min="34" max="16384" width="11.42578125" style="65"/>
  </cols>
  <sheetData>
    <row r="1" spans="2:54" ht="5.25" customHeight="1" x14ac:dyDescent="0.25"/>
    <row r="2" spans="2:54" s="66" customFormat="1" ht="75.75" customHeight="1" x14ac:dyDescent="0.25">
      <c r="B2" s="254" t="s">
        <v>358</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row>
    <row r="3" spans="2:54" ht="5.25" customHeight="1" x14ac:dyDescent="0.25">
      <c r="E3" s="255"/>
      <c r="F3" s="255"/>
      <c r="G3" s="67"/>
      <c r="H3" s="255"/>
      <c r="I3" s="255"/>
      <c r="J3" s="67"/>
      <c r="K3" s="255"/>
      <c r="L3" s="255"/>
      <c r="M3" s="255"/>
      <c r="N3" s="255"/>
      <c r="O3" s="255"/>
      <c r="P3" s="255"/>
      <c r="Q3" s="255"/>
      <c r="R3" s="255"/>
      <c r="S3" s="255"/>
    </row>
    <row r="4" spans="2:54" ht="111" customHeight="1" x14ac:dyDescent="0.25">
      <c r="B4" s="68" t="s">
        <v>359</v>
      </c>
      <c r="C4" s="68" t="s">
        <v>360</v>
      </c>
      <c r="D4" s="69" t="s">
        <v>361</v>
      </c>
      <c r="E4" s="70" t="s">
        <v>362</v>
      </c>
      <c r="F4" s="70" t="s">
        <v>363</v>
      </c>
      <c r="G4" s="70" t="s">
        <v>364</v>
      </c>
      <c r="H4" s="69" t="s">
        <v>365</v>
      </c>
      <c r="I4" s="71" t="s">
        <v>366</v>
      </c>
      <c r="J4" s="72"/>
      <c r="K4" s="73"/>
      <c r="L4" s="73"/>
      <c r="M4" s="73"/>
      <c r="N4" s="73"/>
      <c r="O4" s="73"/>
      <c r="P4" s="73"/>
      <c r="Q4" s="73"/>
      <c r="R4" s="73"/>
      <c r="S4" s="73"/>
      <c r="T4" s="73"/>
      <c r="U4" s="73"/>
      <c r="V4" s="73"/>
      <c r="W4" s="73"/>
      <c r="X4" s="73"/>
      <c r="Y4" s="73"/>
      <c r="Z4" s="73"/>
      <c r="AA4" s="73"/>
      <c r="AB4" s="73"/>
      <c r="AC4" s="73"/>
      <c r="AD4" s="73"/>
      <c r="AE4" s="73"/>
      <c r="AF4" s="73"/>
      <c r="AG4" s="73"/>
      <c r="AI4" s="74"/>
      <c r="AJ4" s="74"/>
      <c r="AK4" s="74"/>
      <c r="AL4" s="74"/>
      <c r="AM4" s="74"/>
      <c r="AN4" s="74"/>
      <c r="AO4" s="74"/>
      <c r="AP4" s="74"/>
      <c r="AQ4" s="74"/>
      <c r="AR4" s="74"/>
      <c r="AS4" s="74"/>
      <c r="AT4" s="74"/>
      <c r="AU4" s="74"/>
      <c r="AV4" s="74"/>
      <c r="AW4" s="74"/>
      <c r="AX4" s="74"/>
      <c r="AY4" s="74"/>
      <c r="AZ4" s="74"/>
      <c r="BA4" s="74"/>
      <c r="BB4" s="74"/>
    </row>
    <row r="5" spans="2:54" ht="62.25" customHeight="1" x14ac:dyDescent="0.25">
      <c r="B5" s="61" t="s">
        <v>367</v>
      </c>
      <c r="C5" s="21" t="s">
        <v>368</v>
      </c>
      <c r="D5" s="61">
        <v>2023</v>
      </c>
      <c r="E5" s="75">
        <v>9</v>
      </c>
      <c r="F5" s="75">
        <v>9</v>
      </c>
      <c r="G5" s="76">
        <f>IFERROR(Tabla5[[#This Row],[EJECUTADO]]/Tabla5[[#This Row],[META]]," ")</f>
        <v>1</v>
      </c>
      <c r="H5" s="77">
        <f>+F5/E$9</f>
        <v>0.31034482758620691</v>
      </c>
      <c r="I5" s="78"/>
      <c r="J5" s="78"/>
      <c r="W5"/>
    </row>
    <row r="6" spans="2:54" ht="62.25" customHeight="1" x14ac:dyDescent="0.25">
      <c r="B6" s="61" t="s">
        <v>367</v>
      </c>
      <c r="C6" s="21" t="s">
        <v>368</v>
      </c>
      <c r="D6" s="61">
        <v>2024</v>
      </c>
      <c r="E6" s="75">
        <v>8</v>
      </c>
      <c r="F6" s="75">
        <v>8</v>
      </c>
      <c r="G6" s="76">
        <f>IFERROR(Tabla5[[#This Row],[EJECUTADO]]/Tabla5[[#This Row],[META]]," ")</f>
        <v>1</v>
      </c>
      <c r="H6" s="77">
        <f>(F5+F6)/E$9</f>
        <v>0.58620689655172409</v>
      </c>
      <c r="I6" s="79"/>
      <c r="J6" s="79"/>
      <c r="K6" s="80"/>
      <c r="L6" s="80"/>
      <c r="M6" s="81"/>
      <c r="N6" s="80"/>
      <c r="O6" s="80"/>
      <c r="P6" s="81"/>
      <c r="Q6" s="80"/>
      <c r="R6" s="80"/>
      <c r="S6" s="81"/>
      <c r="U6"/>
      <c r="V6"/>
      <c r="W6"/>
    </row>
    <row r="7" spans="2:54" ht="60.75" customHeight="1" x14ac:dyDescent="0.25">
      <c r="B7" s="61" t="s">
        <v>367</v>
      </c>
      <c r="C7" s="21" t="s">
        <v>368</v>
      </c>
      <c r="D7" s="61">
        <v>2025</v>
      </c>
      <c r="E7" s="75">
        <v>4</v>
      </c>
      <c r="F7" s="75"/>
      <c r="G7" s="76">
        <f>IFERROR(Tabla5[[#This Row],[EJECUTADO]]/Tabla5[[#This Row],[META]]," ")</f>
        <v>0</v>
      </c>
      <c r="H7" s="77">
        <f>(F5+F6+F7)/E$9</f>
        <v>0.58620689655172409</v>
      </c>
      <c r="I7" s="79"/>
      <c r="J7" s="79"/>
      <c r="K7" s="80"/>
      <c r="L7" s="80"/>
      <c r="M7" s="81"/>
      <c r="N7" s="80"/>
      <c r="O7" s="80"/>
      <c r="P7" s="81"/>
      <c r="Q7" s="80"/>
      <c r="R7" s="80"/>
      <c r="S7" s="81"/>
      <c r="U7"/>
      <c r="V7"/>
      <c r="W7"/>
    </row>
    <row r="8" spans="2:54" ht="62.25" customHeight="1" x14ac:dyDescent="0.25">
      <c r="B8" s="61" t="s">
        <v>367</v>
      </c>
      <c r="C8" s="21" t="s">
        <v>368</v>
      </c>
      <c r="D8" s="61">
        <v>2026</v>
      </c>
      <c r="E8" s="75">
        <v>8</v>
      </c>
      <c r="F8" s="75"/>
      <c r="G8" s="76">
        <f>IFERROR(Tabla5[[#This Row],[EJECUTADO]]/Tabla5[[#This Row],[META]]," ")</f>
        <v>0</v>
      </c>
      <c r="H8" s="77">
        <f>(F5+F6+F7+F8)/E$9</f>
        <v>0.58620689655172409</v>
      </c>
      <c r="I8" s="79"/>
      <c r="J8" s="79"/>
      <c r="K8" s="80"/>
      <c r="L8" s="80"/>
      <c r="M8" s="81"/>
      <c r="N8" s="80"/>
      <c r="O8" s="80"/>
      <c r="P8" s="81"/>
      <c r="Q8" s="80"/>
      <c r="R8" s="80"/>
      <c r="S8" s="81"/>
      <c r="U8"/>
      <c r="V8"/>
      <c r="W8"/>
    </row>
    <row r="9" spans="2:54" ht="62.25" customHeight="1" x14ac:dyDescent="0.25">
      <c r="B9" s="82" t="s">
        <v>367</v>
      </c>
      <c r="C9" s="83" t="s">
        <v>368</v>
      </c>
      <c r="D9" s="84" t="s">
        <v>369</v>
      </c>
      <c r="E9" s="85">
        <f>SUBTOTAL(109,E5:E8)</f>
        <v>29</v>
      </c>
      <c r="F9" s="85">
        <f>SUBTOTAL(109,F5:F8)</f>
        <v>17</v>
      </c>
      <c r="G9" s="86">
        <f>IFERROR(Tabla5[[#This Row],[EJECUTADO]]/Tabla5[[#This Row],[META]]," ")</f>
        <v>0.58620689655172409</v>
      </c>
      <c r="H9" s="86">
        <f>IFERROR(Tabla5[[#This Row],[EJECUTADO]]/Tabla5[[#This Row],[META]]," ")</f>
        <v>0.58620689655172409</v>
      </c>
      <c r="I9" s="79"/>
      <c r="J9" s="79"/>
      <c r="K9" s="87"/>
      <c r="L9" s="87"/>
      <c r="M9" s="88"/>
      <c r="N9" s="87"/>
      <c r="O9" s="87"/>
      <c r="P9" s="88"/>
      <c r="Q9" s="87"/>
      <c r="R9" s="87"/>
      <c r="S9" s="88"/>
      <c r="T9" s="89"/>
      <c r="U9" s="90"/>
      <c r="V9" s="90"/>
      <c r="W9"/>
      <c r="X9" s="89"/>
      <c r="Y9" s="89"/>
      <c r="Z9" s="89"/>
      <c r="AA9" s="89"/>
      <c r="AB9" s="89"/>
      <c r="AC9" s="89"/>
      <c r="AD9" s="89"/>
      <c r="AE9" s="89"/>
      <c r="AF9" s="89"/>
      <c r="AG9" s="89"/>
    </row>
    <row r="10" spans="2:54" ht="62.25" customHeight="1" x14ac:dyDescent="0.25">
      <c r="B10" s="61" t="s">
        <v>367</v>
      </c>
      <c r="C10" s="21" t="s">
        <v>370</v>
      </c>
      <c r="D10" s="61">
        <v>2023</v>
      </c>
      <c r="E10" s="75">
        <v>1</v>
      </c>
      <c r="F10" s="75">
        <v>1</v>
      </c>
      <c r="G10" s="76">
        <f>IFERROR(Tabla5[[#This Row],[EJECUTADO]]/Tabla5[[#This Row],[META]]," ")</f>
        <v>1</v>
      </c>
      <c r="H10" s="77">
        <f>+F10/E$14</f>
        <v>0.25</v>
      </c>
      <c r="I10" s="91"/>
      <c r="J10" s="91"/>
      <c r="K10" s="80"/>
      <c r="L10" s="80"/>
      <c r="M10" s="80"/>
      <c r="N10" s="80"/>
      <c r="O10" s="80"/>
      <c r="P10" s="80"/>
      <c r="Q10" s="80"/>
      <c r="R10" s="80"/>
      <c r="S10" s="81"/>
      <c r="U10"/>
      <c r="V10"/>
      <c r="W10"/>
    </row>
    <row r="11" spans="2:54" ht="62.25" customHeight="1" x14ac:dyDescent="0.25">
      <c r="B11" s="61" t="s">
        <v>367</v>
      </c>
      <c r="C11" s="21" t="s">
        <v>370</v>
      </c>
      <c r="D11" s="61">
        <v>2024</v>
      </c>
      <c r="E11" s="75">
        <v>1</v>
      </c>
      <c r="F11" s="75">
        <v>1</v>
      </c>
      <c r="G11" s="76">
        <f>IFERROR(Tabla5[[#This Row],[EJECUTADO]]/Tabla5[[#This Row],[META]]," ")</f>
        <v>1</v>
      </c>
      <c r="H11" s="77">
        <f>(F10+F11)/E$14</f>
        <v>0.5</v>
      </c>
      <c r="I11" s="91"/>
      <c r="J11" s="91"/>
      <c r="K11" s="80"/>
      <c r="L11" s="80"/>
      <c r="M11" s="80"/>
      <c r="N11" s="80"/>
      <c r="O11" s="80"/>
      <c r="P11" s="80"/>
      <c r="Q11" s="80"/>
      <c r="R11" s="80"/>
      <c r="S11" s="81"/>
      <c r="U11"/>
      <c r="V11"/>
      <c r="W11"/>
    </row>
    <row r="12" spans="2:54" ht="62.25" customHeight="1" x14ac:dyDescent="0.25">
      <c r="B12" s="61" t="s">
        <v>367</v>
      </c>
      <c r="C12" s="21" t="s">
        <v>370</v>
      </c>
      <c r="D12" s="61">
        <v>2025</v>
      </c>
      <c r="E12" s="75">
        <v>1</v>
      </c>
      <c r="F12" s="75"/>
      <c r="G12" s="76">
        <f>IFERROR(Tabla5[[#This Row],[EJECUTADO]]/Tabla5[[#This Row],[META]]," ")</f>
        <v>0</v>
      </c>
      <c r="H12" s="77">
        <f>(F10+F11+F12)/E$14</f>
        <v>0.5</v>
      </c>
      <c r="I12" s="91"/>
      <c r="J12" s="91"/>
      <c r="K12" s="80"/>
      <c r="L12" s="80"/>
      <c r="M12" s="80"/>
      <c r="N12" s="80"/>
      <c r="O12" s="80"/>
      <c r="P12" s="80"/>
      <c r="Q12" s="80"/>
      <c r="R12" s="80"/>
      <c r="S12" s="81"/>
      <c r="U12"/>
      <c r="V12"/>
      <c r="W12"/>
    </row>
    <row r="13" spans="2:54" ht="62.25" customHeight="1" x14ac:dyDescent="0.25">
      <c r="B13" s="61" t="s">
        <v>367</v>
      </c>
      <c r="C13" s="21" t="s">
        <v>370</v>
      </c>
      <c r="D13" s="61">
        <v>2026</v>
      </c>
      <c r="E13" s="75">
        <v>1</v>
      </c>
      <c r="F13" s="75"/>
      <c r="G13" s="76">
        <f>IFERROR(Tabla5[[#This Row],[EJECUTADO]]/Tabla5[[#This Row],[META]]," ")</f>
        <v>0</v>
      </c>
      <c r="H13" s="77">
        <f>(F10+F11+F12+F13)/E$14</f>
        <v>0.5</v>
      </c>
      <c r="I13" s="91"/>
      <c r="J13" s="91"/>
      <c r="K13" s="80"/>
      <c r="L13" s="80"/>
      <c r="M13" s="80"/>
      <c r="N13" s="80"/>
      <c r="O13" s="80"/>
      <c r="P13" s="80"/>
      <c r="Q13" s="80"/>
      <c r="R13" s="80"/>
      <c r="S13" s="81"/>
      <c r="U13"/>
      <c r="V13"/>
      <c r="W13"/>
    </row>
    <row r="14" spans="2:54" ht="62.25" customHeight="1" x14ac:dyDescent="0.25">
      <c r="B14" s="82" t="s">
        <v>367</v>
      </c>
      <c r="C14" s="83" t="s">
        <v>370</v>
      </c>
      <c r="D14" s="84" t="s">
        <v>369</v>
      </c>
      <c r="E14" s="85">
        <f>SUBTOTAL(109,E10:E13)</f>
        <v>4</v>
      </c>
      <c r="F14" s="85">
        <f>SUBTOTAL(109,F10:F13)</f>
        <v>2</v>
      </c>
      <c r="G14" s="92">
        <f>IFERROR(Tabla5[[#This Row],[EJECUTADO]]/Tabla5[[#This Row],[META]]," ")</f>
        <v>0.5</v>
      </c>
      <c r="H14" s="92">
        <f>IFERROR(Tabla5[[#This Row],[EJECUTADO]]/Tabla5[[#This Row],[META]]," ")</f>
        <v>0.5</v>
      </c>
      <c r="I14" s="91"/>
      <c r="J14" s="91"/>
      <c r="K14" s="87"/>
      <c r="L14" s="87"/>
      <c r="M14" s="87"/>
      <c r="N14" s="87"/>
      <c r="O14" s="87"/>
      <c r="P14" s="87"/>
      <c r="Q14" s="87"/>
      <c r="R14" s="87"/>
      <c r="S14" s="88"/>
      <c r="T14" s="89"/>
      <c r="U14" s="90"/>
      <c r="V14" s="90"/>
      <c r="W14"/>
      <c r="X14" s="89"/>
      <c r="Y14" s="89"/>
      <c r="Z14" s="89"/>
      <c r="AA14" s="89"/>
      <c r="AB14" s="89"/>
      <c r="AC14" s="89"/>
      <c r="AD14" s="89"/>
      <c r="AE14" s="89"/>
      <c r="AF14" s="89"/>
      <c r="AG14" s="89"/>
      <c r="AI14" s="74"/>
      <c r="AJ14" s="74"/>
      <c r="AK14" s="74"/>
      <c r="AL14" s="74"/>
      <c r="AM14" s="74"/>
      <c r="AN14" s="74"/>
      <c r="AO14" s="74"/>
      <c r="AP14" s="74"/>
      <c r="AQ14" s="74"/>
      <c r="AR14" s="74"/>
      <c r="AS14" s="74"/>
      <c r="AT14" s="74"/>
      <c r="AU14" s="74"/>
      <c r="AV14" s="74"/>
      <c r="AW14" s="74"/>
      <c r="AX14" s="74"/>
      <c r="AY14" s="74"/>
      <c r="AZ14" s="74"/>
      <c r="BA14" s="74"/>
      <c r="BB14" s="74"/>
    </row>
    <row r="15" spans="2:54" ht="62.25" customHeight="1" x14ac:dyDescent="0.25">
      <c r="B15" s="61" t="s">
        <v>367</v>
      </c>
      <c r="C15" s="21" t="s">
        <v>371</v>
      </c>
      <c r="D15" s="61">
        <v>2023</v>
      </c>
      <c r="E15" s="75">
        <v>5</v>
      </c>
      <c r="F15" s="75">
        <v>5</v>
      </c>
      <c r="G15" s="76">
        <f>IFERROR(Tabla5[[#This Row],[EJECUTADO]]/Tabla5[[#This Row],[META]]," ")</f>
        <v>1</v>
      </c>
      <c r="H15" s="77">
        <f>+F15/E$19</f>
        <v>0.21739130434782608</v>
      </c>
      <c r="I15" s="91"/>
      <c r="J15" s="91"/>
      <c r="K15" s="80"/>
      <c r="L15" s="80"/>
      <c r="M15" s="80"/>
      <c r="N15" s="80"/>
      <c r="O15" s="80"/>
      <c r="P15" s="80"/>
      <c r="Q15" s="80"/>
      <c r="R15" s="80"/>
      <c r="S15" s="81"/>
      <c r="U15"/>
      <c r="V15"/>
      <c r="W15"/>
      <c r="AI15" s="74"/>
      <c r="AJ15" s="74"/>
      <c r="AK15" s="74"/>
      <c r="AL15" s="74"/>
      <c r="AM15" s="74"/>
      <c r="AN15" s="74"/>
      <c r="AO15" s="74"/>
      <c r="AP15" s="74"/>
      <c r="AQ15" s="74"/>
      <c r="AR15" s="74"/>
      <c r="AS15" s="74"/>
      <c r="AT15" s="74"/>
      <c r="AU15" s="74"/>
      <c r="AV15" s="74"/>
      <c r="AW15" s="74"/>
      <c r="AX15" s="74"/>
      <c r="AY15" s="74"/>
      <c r="AZ15" s="74"/>
      <c r="BA15" s="74"/>
      <c r="BB15" s="74"/>
    </row>
    <row r="16" spans="2:54" ht="62.25" customHeight="1" x14ac:dyDescent="0.25">
      <c r="B16" s="61" t="s">
        <v>367</v>
      </c>
      <c r="C16" s="21" t="s">
        <v>371</v>
      </c>
      <c r="D16" s="61">
        <v>2024</v>
      </c>
      <c r="E16" s="75">
        <v>11</v>
      </c>
      <c r="F16" s="75">
        <v>11</v>
      </c>
      <c r="G16" s="76">
        <f>IFERROR(Tabla5[[#This Row],[EJECUTADO]]/Tabla5[[#This Row],[META]]," ")</f>
        <v>1</v>
      </c>
      <c r="H16" s="77">
        <f>(F15+F16)/E$19</f>
        <v>0.69565217391304346</v>
      </c>
      <c r="I16" s="91"/>
      <c r="J16" s="91"/>
      <c r="K16" s="80"/>
      <c r="L16" s="80"/>
      <c r="M16" s="80"/>
      <c r="N16" s="80"/>
      <c r="O16" s="80"/>
      <c r="P16" s="80"/>
      <c r="Q16" s="80"/>
      <c r="R16" s="80"/>
      <c r="S16" s="81"/>
      <c r="U16"/>
      <c r="V16"/>
      <c r="W16"/>
      <c r="AI16" s="74"/>
      <c r="AJ16" s="74"/>
      <c r="AK16" s="74"/>
      <c r="AL16" s="74"/>
      <c r="AM16" s="74"/>
      <c r="AN16" s="74"/>
      <c r="AO16" s="74"/>
      <c r="AP16" s="74"/>
      <c r="AQ16" s="74"/>
      <c r="AR16" s="74"/>
      <c r="AS16" s="74"/>
      <c r="AT16" s="74"/>
      <c r="AU16" s="74"/>
      <c r="AV16" s="74"/>
      <c r="AW16" s="74"/>
      <c r="AX16" s="74"/>
      <c r="AY16" s="74"/>
      <c r="AZ16" s="74"/>
      <c r="BA16" s="74"/>
      <c r="BB16" s="74"/>
    </row>
    <row r="17" spans="2:33" ht="62.25" customHeight="1" x14ac:dyDescent="0.25">
      <c r="B17" s="61" t="s">
        <v>367</v>
      </c>
      <c r="C17" s="21" t="s">
        <v>371</v>
      </c>
      <c r="D17" s="61">
        <v>2025</v>
      </c>
      <c r="E17" s="75">
        <v>3</v>
      </c>
      <c r="F17" s="75"/>
      <c r="G17" s="76">
        <f>IFERROR(Tabla5[[#This Row],[EJECUTADO]]/Tabla5[[#This Row],[META]]," ")</f>
        <v>0</v>
      </c>
      <c r="H17" s="77">
        <f>(F15+F16+F17)/E$19</f>
        <v>0.69565217391304346</v>
      </c>
      <c r="I17" s="91"/>
      <c r="J17" s="91"/>
      <c r="K17" s="80"/>
      <c r="L17" s="80"/>
      <c r="M17" s="80"/>
      <c r="N17" s="80"/>
      <c r="O17" s="80"/>
      <c r="P17" s="80"/>
      <c r="Q17" s="80"/>
      <c r="R17" s="80"/>
      <c r="S17" s="81"/>
      <c r="U17"/>
      <c r="V17"/>
      <c r="W17"/>
    </row>
    <row r="18" spans="2:33" ht="62.25" customHeight="1" x14ac:dyDescent="0.25">
      <c r="B18" s="61" t="s">
        <v>367</v>
      </c>
      <c r="C18" s="21" t="s">
        <v>371</v>
      </c>
      <c r="D18" s="61">
        <v>2026</v>
      </c>
      <c r="E18" s="75">
        <v>4</v>
      </c>
      <c r="F18" s="75"/>
      <c r="G18" s="76">
        <f>IFERROR(Tabla5[[#This Row],[EJECUTADO]]/Tabla5[[#This Row],[META]]," ")</f>
        <v>0</v>
      </c>
      <c r="H18" s="77">
        <f>(F15+F16+F17+F18)/E$19</f>
        <v>0.69565217391304346</v>
      </c>
      <c r="I18" s="91"/>
      <c r="J18" s="91"/>
      <c r="K18" s="80"/>
      <c r="L18" s="80"/>
      <c r="M18" s="80"/>
      <c r="N18" s="80"/>
      <c r="O18" s="80"/>
      <c r="P18" s="80"/>
      <c r="Q18" s="80"/>
      <c r="R18" s="80"/>
      <c r="S18" s="81"/>
      <c r="U18"/>
      <c r="V18"/>
      <c r="W18"/>
    </row>
    <row r="19" spans="2:33" ht="62.25" customHeight="1" x14ac:dyDescent="0.25">
      <c r="B19" s="82" t="s">
        <v>367</v>
      </c>
      <c r="C19" s="83" t="s">
        <v>371</v>
      </c>
      <c r="D19" s="84" t="s">
        <v>369</v>
      </c>
      <c r="E19" s="85">
        <f>SUBTOTAL(109,E15:E18)</f>
        <v>23</v>
      </c>
      <c r="F19" s="85">
        <f>SUBTOTAL(109,F15:F18)</f>
        <v>16</v>
      </c>
      <c r="G19" s="92">
        <f>IFERROR(Tabla5[[#This Row],[EJECUTADO]]/Tabla5[[#This Row],[META]]," ")</f>
        <v>0.69565217391304346</v>
      </c>
      <c r="H19" s="92">
        <f>IFERROR(Tabla5[[#This Row],[EJECUTADO]]/Tabla5[[#This Row],[META]]," ")</f>
        <v>0.69565217391304346</v>
      </c>
      <c r="I19" s="91"/>
      <c r="J19" s="91"/>
      <c r="K19" s="87"/>
      <c r="L19" s="87"/>
      <c r="M19" s="87"/>
      <c r="N19" s="87"/>
      <c r="O19" s="87"/>
      <c r="P19" s="87"/>
      <c r="Q19" s="87"/>
      <c r="R19" s="87"/>
      <c r="S19" s="88"/>
      <c r="T19" s="89"/>
      <c r="U19" s="90"/>
      <c r="V19" s="90"/>
      <c r="W19"/>
      <c r="X19" s="89"/>
      <c r="Y19" s="89"/>
      <c r="Z19" s="89"/>
      <c r="AA19" s="89"/>
      <c r="AB19" s="89"/>
      <c r="AC19" s="89"/>
      <c r="AD19" s="89"/>
      <c r="AE19" s="89"/>
      <c r="AF19" s="89"/>
      <c r="AG19" s="89"/>
    </row>
    <row r="20" spans="2:33" ht="62.25" customHeight="1" x14ac:dyDescent="0.25">
      <c r="B20" s="61" t="s">
        <v>367</v>
      </c>
      <c r="C20" s="21" t="s">
        <v>372</v>
      </c>
      <c r="D20" s="61">
        <v>2023</v>
      </c>
      <c r="E20" s="75">
        <v>2</v>
      </c>
      <c r="F20" s="75">
        <v>2</v>
      </c>
      <c r="G20" s="76">
        <f>IFERROR(Tabla5[[#This Row],[EJECUTADO]]/Tabla5[[#This Row],[META]]," ")</f>
        <v>1</v>
      </c>
      <c r="H20" s="77">
        <f>+F20/E$24</f>
        <v>0.25</v>
      </c>
      <c r="I20" s="91"/>
      <c r="J20" s="91"/>
      <c r="K20" s="80"/>
      <c r="L20" s="80"/>
      <c r="M20" s="80"/>
      <c r="N20" s="80"/>
      <c r="O20" s="80"/>
      <c r="P20" s="80"/>
      <c r="Q20" s="80"/>
      <c r="R20" s="80"/>
      <c r="S20" s="81"/>
      <c r="U20"/>
      <c r="V20"/>
      <c r="W20"/>
    </row>
    <row r="21" spans="2:33" ht="62.25" customHeight="1" x14ac:dyDescent="0.25">
      <c r="B21" s="61" t="s">
        <v>367</v>
      </c>
      <c r="C21" s="21" t="s">
        <v>372</v>
      </c>
      <c r="D21" s="61">
        <v>2024</v>
      </c>
      <c r="E21" s="75">
        <v>2</v>
      </c>
      <c r="F21" s="75">
        <v>6</v>
      </c>
      <c r="G21" s="76">
        <f>IFERROR(Tabla5[[#This Row],[EJECUTADO]]/Tabla5[[#This Row],[META]]," ")</f>
        <v>3</v>
      </c>
      <c r="H21" s="77">
        <f>(F20+F21)/E24</f>
        <v>1</v>
      </c>
      <c r="I21" s="91"/>
      <c r="J21" s="91"/>
      <c r="K21" s="80"/>
      <c r="L21" s="80"/>
      <c r="M21" s="80"/>
      <c r="N21" s="80"/>
      <c r="O21" s="80"/>
      <c r="P21" s="80"/>
      <c r="Q21" s="80"/>
      <c r="R21" s="80"/>
      <c r="S21" s="81"/>
      <c r="U21"/>
      <c r="V21"/>
      <c r="W21"/>
    </row>
    <row r="22" spans="2:33" ht="62.25" customHeight="1" x14ac:dyDescent="0.25">
      <c r="B22" s="61" t="s">
        <v>367</v>
      </c>
      <c r="C22" s="21" t="s">
        <v>372</v>
      </c>
      <c r="D22" s="61">
        <v>2025</v>
      </c>
      <c r="E22" s="75">
        <v>2</v>
      </c>
      <c r="F22" s="75"/>
      <c r="G22" s="76">
        <f>IFERROR(Tabla5[[#This Row],[EJECUTADO]]/Tabla5[[#This Row],[META]]," ")</f>
        <v>0</v>
      </c>
      <c r="H22" s="77">
        <f>(F20+F21+F22)/E24</f>
        <v>1</v>
      </c>
      <c r="I22" s="91"/>
      <c r="J22" s="91"/>
      <c r="K22" s="80"/>
      <c r="L22" s="80"/>
      <c r="M22" s="80"/>
      <c r="N22" s="80"/>
      <c r="O22" s="80"/>
      <c r="P22" s="80"/>
      <c r="Q22" s="80"/>
      <c r="R22" s="80"/>
      <c r="S22" s="81"/>
      <c r="U22"/>
      <c r="V22"/>
      <c r="W22"/>
    </row>
    <row r="23" spans="2:33" ht="62.25" customHeight="1" x14ac:dyDescent="0.25">
      <c r="B23" s="61" t="s">
        <v>367</v>
      </c>
      <c r="C23" s="21" t="s">
        <v>372</v>
      </c>
      <c r="D23" s="61">
        <v>2026</v>
      </c>
      <c r="E23" s="75">
        <v>2</v>
      </c>
      <c r="F23" s="75"/>
      <c r="G23" s="76">
        <f>IFERROR(Tabla5[[#This Row],[EJECUTADO]]/Tabla5[[#This Row],[META]]," ")</f>
        <v>0</v>
      </c>
      <c r="H23" s="77">
        <f>(F20+F21+F22+F23)/E24</f>
        <v>1</v>
      </c>
      <c r="I23" s="91"/>
      <c r="J23" s="91"/>
      <c r="K23" s="80"/>
      <c r="L23" s="80"/>
      <c r="M23" s="80"/>
      <c r="N23" s="80"/>
      <c r="O23" s="80"/>
      <c r="P23" s="80"/>
      <c r="Q23" s="80"/>
      <c r="R23" s="80"/>
      <c r="S23" s="81"/>
      <c r="U23"/>
      <c r="V23"/>
      <c r="W23"/>
    </row>
    <row r="24" spans="2:33" ht="62.25" customHeight="1" x14ac:dyDescent="0.25">
      <c r="B24" s="82" t="s">
        <v>367</v>
      </c>
      <c r="C24" s="83" t="s">
        <v>372</v>
      </c>
      <c r="D24" s="84" t="s">
        <v>369</v>
      </c>
      <c r="E24" s="85">
        <f>SUBTOTAL(109,E20:E23)</f>
        <v>8</v>
      </c>
      <c r="F24" s="85">
        <f>SUBTOTAL(109,F20:F23)</f>
        <v>8</v>
      </c>
      <c r="G24" s="92">
        <f>IFERROR(Tabla5[[#This Row],[EJECUTADO]]/Tabla5[[#This Row],[META]]," ")</f>
        <v>1</v>
      </c>
      <c r="H24" s="92">
        <f>IFERROR(Tabla5[[#This Row],[EJECUTADO]]/Tabla5[[#This Row],[META]]," ")</f>
        <v>1</v>
      </c>
      <c r="I24" s="91"/>
      <c r="J24" s="91"/>
      <c r="K24" s="87"/>
      <c r="L24" s="87"/>
      <c r="M24" s="87"/>
      <c r="N24" s="87"/>
      <c r="O24" s="87"/>
      <c r="P24" s="87"/>
      <c r="Q24" s="87"/>
      <c r="R24" s="87"/>
      <c r="S24" s="88"/>
      <c r="T24" s="89"/>
      <c r="U24" s="90"/>
      <c r="V24" s="90"/>
      <c r="W24"/>
      <c r="X24" s="89"/>
      <c r="Y24" s="89"/>
      <c r="Z24" s="89"/>
      <c r="AA24" s="89"/>
      <c r="AB24" s="89"/>
      <c r="AC24" s="89"/>
      <c r="AD24" s="89"/>
      <c r="AE24" s="89"/>
      <c r="AF24" s="89"/>
      <c r="AG24" s="89"/>
    </row>
    <row r="25" spans="2:33" ht="62.25" customHeight="1" x14ac:dyDescent="0.25">
      <c r="B25" s="61" t="s">
        <v>367</v>
      </c>
      <c r="C25" s="21" t="s">
        <v>373</v>
      </c>
      <c r="D25" s="61">
        <v>2023</v>
      </c>
      <c r="E25" s="75">
        <v>7</v>
      </c>
      <c r="F25" s="75">
        <v>7</v>
      </c>
      <c r="G25" s="76">
        <f>IFERROR(Tabla5[[#This Row],[EJECUTADO]]/Tabla5[[#This Row],[META]]," ")</f>
        <v>1</v>
      </c>
      <c r="H25" s="77">
        <f>+F25/E$19</f>
        <v>0.30434782608695654</v>
      </c>
      <c r="I25" s="91"/>
      <c r="J25" s="91"/>
      <c r="K25" s="80"/>
      <c r="L25" s="80"/>
      <c r="M25" s="80"/>
      <c r="N25" s="80"/>
      <c r="O25" s="80"/>
      <c r="P25" s="80"/>
      <c r="Q25" s="80"/>
      <c r="R25" s="80"/>
      <c r="S25" s="81"/>
      <c r="U25"/>
      <c r="V25"/>
      <c r="W25"/>
    </row>
    <row r="26" spans="2:33" ht="62.25" customHeight="1" x14ac:dyDescent="0.25">
      <c r="B26" s="61" t="s">
        <v>367</v>
      </c>
      <c r="C26" s="21" t="s">
        <v>373</v>
      </c>
      <c r="D26" s="61">
        <v>2024</v>
      </c>
      <c r="E26" s="75">
        <v>11</v>
      </c>
      <c r="F26" s="75">
        <v>11</v>
      </c>
      <c r="G26" s="76">
        <f>IFERROR(Tabla5[[#This Row],[EJECUTADO]]/Tabla5[[#This Row],[META]]," ")</f>
        <v>1</v>
      </c>
      <c r="H26" s="77">
        <f>(F25+F26)/E29</f>
        <v>0.75</v>
      </c>
      <c r="I26" s="91"/>
      <c r="J26" s="91"/>
      <c r="K26" s="80"/>
      <c r="L26" s="80"/>
      <c r="M26" s="80"/>
      <c r="N26" s="80"/>
      <c r="O26" s="80"/>
      <c r="P26" s="80"/>
      <c r="Q26" s="80"/>
      <c r="R26" s="80"/>
      <c r="S26" s="81"/>
      <c r="U26"/>
      <c r="V26"/>
      <c r="W26"/>
    </row>
    <row r="27" spans="2:33" ht="62.25" customHeight="1" x14ac:dyDescent="0.25">
      <c r="B27" s="61" t="s">
        <v>367</v>
      </c>
      <c r="C27" s="21" t="s">
        <v>373</v>
      </c>
      <c r="D27" s="61">
        <v>2025</v>
      </c>
      <c r="E27" s="75">
        <v>3</v>
      </c>
      <c r="F27" s="75"/>
      <c r="G27" s="76">
        <f>IFERROR(Tabla5[[#This Row],[EJECUTADO]]/Tabla5[[#This Row],[META]]," ")</f>
        <v>0</v>
      </c>
      <c r="H27" s="77">
        <f>(F25+F26+F27)/E29</f>
        <v>0.75</v>
      </c>
      <c r="I27" s="91"/>
      <c r="J27" s="91"/>
      <c r="K27" s="80"/>
      <c r="L27" s="80"/>
      <c r="M27" s="80"/>
      <c r="N27" s="80"/>
      <c r="O27" s="80"/>
      <c r="P27" s="80"/>
      <c r="Q27" s="80"/>
      <c r="R27" s="80"/>
      <c r="S27" s="81"/>
      <c r="U27"/>
      <c r="V27"/>
      <c r="W27"/>
    </row>
    <row r="28" spans="2:33" ht="62.25" customHeight="1" x14ac:dyDescent="0.25">
      <c r="B28" s="61" t="s">
        <v>367</v>
      </c>
      <c r="C28" s="21" t="s">
        <v>373</v>
      </c>
      <c r="D28" s="61">
        <v>2026</v>
      </c>
      <c r="E28" s="75">
        <v>3</v>
      </c>
      <c r="F28" s="75"/>
      <c r="G28" s="76">
        <f>IFERROR(Tabla5[[#This Row],[EJECUTADO]]/Tabla5[[#This Row],[META]]," ")</f>
        <v>0</v>
      </c>
      <c r="H28" s="77">
        <f>(F25+F26+F27+F28)/E29</f>
        <v>0.75</v>
      </c>
      <c r="I28" s="91"/>
      <c r="J28" s="91"/>
      <c r="K28" s="80"/>
      <c r="L28" s="80"/>
      <c r="M28" s="80"/>
      <c r="N28" s="80"/>
      <c r="O28" s="80"/>
      <c r="P28" s="80"/>
      <c r="Q28" s="80"/>
      <c r="R28" s="80"/>
      <c r="S28" s="81"/>
      <c r="U28"/>
      <c r="V28"/>
      <c r="W28"/>
    </row>
    <row r="29" spans="2:33" ht="62.25" customHeight="1" x14ac:dyDescent="0.25">
      <c r="B29" s="82" t="s">
        <v>367</v>
      </c>
      <c r="C29" s="83" t="s">
        <v>373</v>
      </c>
      <c r="D29" s="84" t="s">
        <v>369</v>
      </c>
      <c r="E29" s="85">
        <f>SUBTOTAL(109,E25:E28)</f>
        <v>24</v>
      </c>
      <c r="F29" s="85">
        <f>SUBTOTAL(109,F25:F28)</f>
        <v>18</v>
      </c>
      <c r="G29" s="92">
        <f>IFERROR(Tabla5[[#This Row],[EJECUTADO]]/Tabla5[[#This Row],[META]]," ")</f>
        <v>0.75</v>
      </c>
      <c r="H29" s="92">
        <f>IFERROR(Tabla5[[#This Row],[EJECUTADO]]/Tabla5[[#This Row],[META]]," ")</f>
        <v>0.75</v>
      </c>
      <c r="I29" s="91"/>
      <c r="J29" s="91"/>
      <c r="K29" s="87"/>
      <c r="L29" s="87"/>
      <c r="M29" s="87"/>
      <c r="N29" s="87"/>
      <c r="O29" s="87"/>
      <c r="P29" s="87"/>
      <c r="Q29" s="87"/>
      <c r="R29" s="87"/>
      <c r="S29" s="88"/>
      <c r="T29" s="89"/>
      <c r="U29" s="90"/>
      <c r="V29" s="90"/>
      <c r="W29"/>
      <c r="X29" s="89"/>
      <c r="Y29" s="89"/>
      <c r="Z29" s="89"/>
      <c r="AA29" s="89"/>
      <c r="AB29" s="89"/>
      <c r="AC29" s="89"/>
      <c r="AD29" s="89"/>
      <c r="AE29" s="89"/>
      <c r="AF29" s="89"/>
      <c r="AG29" s="89"/>
    </row>
    <row r="30" spans="2:33" ht="62.25" customHeight="1" x14ac:dyDescent="0.25">
      <c r="B30" s="61" t="s">
        <v>374</v>
      </c>
      <c r="C30" s="21" t="s">
        <v>375</v>
      </c>
      <c r="D30" s="61">
        <v>2023</v>
      </c>
      <c r="E30" s="75">
        <v>26</v>
      </c>
      <c r="F30" s="75">
        <v>26</v>
      </c>
      <c r="G30" s="76">
        <f>IFERROR(Tabla5[[#This Row],[EJECUTADO]]/Tabla5[[#This Row],[META]]," ")</f>
        <v>1</v>
      </c>
      <c r="H30" s="77">
        <f>+F30/E$34</f>
        <v>0.26</v>
      </c>
      <c r="I30" s="91"/>
      <c r="J30" s="91"/>
      <c r="K30" s="80"/>
      <c r="L30" s="80"/>
      <c r="M30" s="80"/>
      <c r="N30" s="80"/>
      <c r="O30" s="80"/>
      <c r="P30" s="80"/>
      <c r="Q30" s="80"/>
      <c r="R30" s="80"/>
      <c r="S30" s="81"/>
      <c r="U30"/>
      <c r="V30"/>
      <c r="W30"/>
    </row>
    <row r="31" spans="2:33" ht="62.25" customHeight="1" x14ac:dyDescent="0.25">
      <c r="B31" s="61" t="s">
        <v>374</v>
      </c>
      <c r="C31" s="21" t="s">
        <v>375</v>
      </c>
      <c r="D31" s="61">
        <v>2024</v>
      </c>
      <c r="E31" s="75">
        <v>29</v>
      </c>
      <c r="F31" s="75">
        <v>29</v>
      </c>
      <c r="G31" s="76">
        <f>IFERROR(Tabla5[[#This Row],[EJECUTADO]]/Tabla5[[#This Row],[META]]," ")</f>
        <v>1</v>
      </c>
      <c r="H31" s="77">
        <f>(F30+F31)/E34</f>
        <v>0.55000000000000004</v>
      </c>
      <c r="I31" s="91"/>
      <c r="J31" s="91"/>
      <c r="K31" s="80"/>
      <c r="L31" s="80"/>
      <c r="M31" s="80"/>
      <c r="N31" s="80"/>
      <c r="O31" s="80"/>
      <c r="P31" s="80"/>
      <c r="Q31" s="80"/>
      <c r="R31" s="80"/>
      <c r="S31" s="81"/>
      <c r="U31"/>
      <c r="V31"/>
      <c r="W31"/>
    </row>
    <row r="32" spans="2:33" ht="62.25" customHeight="1" x14ac:dyDescent="0.25">
      <c r="B32" s="61" t="s">
        <v>374</v>
      </c>
      <c r="C32" s="21" t="s">
        <v>375</v>
      </c>
      <c r="D32" s="61">
        <v>2025</v>
      </c>
      <c r="E32" s="75">
        <v>23</v>
      </c>
      <c r="F32" s="75"/>
      <c r="G32" s="76">
        <f>IFERROR(Tabla5[[#This Row],[EJECUTADO]]/Tabla5[[#This Row],[META]]," ")</f>
        <v>0</v>
      </c>
      <c r="H32" s="77">
        <f>(F30+F31+F32)/E34</f>
        <v>0.55000000000000004</v>
      </c>
      <c r="I32" s="91"/>
      <c r="J32" s="91"/>
      <c r="K32" s="80"/>
      <c r="L32" s="80"/>
      <c r="M32" s="80"/>
      <c r="N32" s="80"/>
      <c r="O32" s="80"/>
      <c r="P32" s="80"/>
      <c r="Q32" s="80"/>
      <c r="R32" s="80"/>
      <c r="S32" s="81"/>
      <c r="U32"/>
      <c r="V32"/>
      <c r="W32"/>
    </row>
    <row r="33" spans="2:33" ht="62.25" customHeight="1" x14ac:dyDescent="0.25">
      <c r="B33" s="61" t="s">
        <v>374</v>
      </c>
      <c r="C33" s="21" t="s">
        <v>375</v>
      </c>
      <c r="D33" s="61">
        <v>2026</v>
      </c>
      <c r="E33" s="75">
        <v>22</v>
      </c>
      <c r="F33" s="75"/>
      <c r="G33" s="76">
        <f>IFERROR(Tabla5[[#This Row],[EJECUTADO]]/Tabla5[[#This Row],[META]]," ")</f>
        <v>0</v>
      </c>
      <c r="H33" s="77">
        <f>(F30+F31+F32+F33)/E34</f>
        <v>0.55000000000000004</v>
      </c>
      <c r="I33" s="91"/>
      <c r="J33" s="91"/>
      <c r="K33" s="80"/>
      <c r="L33" s="80"/>
      <c r="M33" s="80"/>
      <c r="N33" s="80"/>
      <c r="O33" s="80"/>
      <c r="P33" s="80"/>
      <c r="Q33" s="80"/>
      <c r="R33" s="80"/>
      <c r="S33" s="81"/>
      <c r="U33"/>
      <c r="V33"/>
      <c r="W33"/>
    </row>
    <row r="34" spans="2:33" ht="62.25" customHeight="1" x14ac:dyDescent="0.25">
      <c r="B34" s="82" t="s">
        <v>374</v>
      </c>
      <c r="C34" s="83" t="s">
        <v>375</v>
      </c>
      <c r="D34" s="84" t="s">
        <v>369</v>
      </c>
      <c r="E34" s="85">
        <f>SUBTOTAL(109,E30:E33)</f>
        <v>100</v>
      </c>
      <c r="F34" s="85">
        <f>SUBTOTAL(109,F30:F33)</f>
        <v>55</v>
      </c>
      <c r="G34" s="92">
        <f>IFERROR(Tabla5[[#This Row],[EJECUTADO]]/Tabla5[[#This Row],[META]]," ")</f>
        <v>0.55000000000000004</v>
      </c>
      <c r="H34" s="92">
        <f>IFERROR(Tabla5[[#This Row],[EJECUTADO]]/Tabla5[[#This Row],[META]]," ")</f>
        <v>0.55000000000000004</v>
      </c>
      <c r="I34" s="91"/>
      <c r="J34" s="91"/>
      <c r="K34" s="87"/>
      <c r="L34" s="87"/>
      <c r="M34" s="87"/>
      <c r="N34" s="87"/>
      <c r="O34" s="87"/>
      <c r="P34" s="87"/>
      <c r="Q34" s="87"/>
      <c r="R34" s="87"/>
      <c r="S34" s="88"/>
      <c r="T34" s="89"/>
      <c r="U34" s="90"/>
      <c r="V34" s="90"/>
      <c r="W34"/>
      <c r="X34" s="89"/>
      <c r="Y34" s="89"/>
      <c r="Z34" s="89"/>
      <c r="AA34" s="89"/>
      <c r="AB34" s="89"/>
      <c r="AC34" s="89"/>
      <c r="AD34" s="89"/>
      <c r="AE34" s="89"/>
      <c r="AF34" s="89"/>
      <c r="AG34" s="89"/>
    </row>
    <row r="35" spans="2:33" ht="62.25" customHeight="1" x14ac:dyDescent="0.25">
      <c r="B35" s="61" t="s">
        <v>374</v>
      </c>
      <c r="C35" s="21" t="s">
        <v>376</v>
      </c>
      <c r="D35" s="61">
        <v>2023</v>
      </c>
      <c r="E35" s="75">
        <v>8</v>
      </c>
      <c r="F35" s="75">
        <v>13</v>
      </c>
      <c r="G35" s="76">
        <f>IF(ISBLANK(F35),"",(F35/E35))</f>
        <v>1.625</v>
      </c>
      <c r="H35" s="76">
        <f>IF(ISBLANK(F35),"",(F35/E39))</f>
        <v>0.40625</v>
      </c>
      <c r="I35" s="91"/>
      <c r="J35" s="91"/>
      <c r="K35" s="80"/>
      <c r="L35" s="80"/>
      <c r="M35" s="80"/>
      <c r="N35" s="80"/>
      <c r="O35" s="80"/>
      <c r="P35" s="80"/>
      <c r="Q35" s="80"/>
      <c r="R35" s="80"/>
      <c r="S35" s="81"/>
      <c r="U35"/>
      <c r="V35"/>
      <c r="W35"/>
    </row>
    <row r="36" spans="2:33" ht="62.25" customHeight="1" x14ac:dyDescent="0.25">
      <c r="B36" s="61" t="s">
        <v>374</v>
      </c>
      <c r="C36" s="21" t="s">
        <v>376</v>
      </c>
      <c r="D36" s="61">
        <v>2024</v>
      </c>
      <c r="E36" s="93">
        <v>8</v>
      </c>
      <c r="F36" s="93">
        <v>38</v>
      </c>
      <c r="G36" s="76">
        <f t="shared" ref="G36:G38" si="0">IF(ISBLANK(F36),"",(F36/E36))</f>
        <v>4.75</v>
      </c>
      <c r="H36" s="76">
        <f>+(F35+F36)/E39</f>
        <v>1.59375</v>
      </c>
      <c r="I36" s="91"/>
      <c r="J36" s="91"/>
      <c r="K36" s="80"/>
      <c r="L36" s="80"/>
      <c r="M36" s="80"/>
      <c r="N36" s="80"/>
      <c r="O36" s="80"/>
      <c r="P36" s="80"/>
      <c r="Q36" s="80"/>
      <c r="R36" s="80"/>
      <c r="S36" s="81"/>
      <c r="U36"/>
      <c r="V36"/>
      <c r="W36"/>
    </row>
    <row r="37" spans="2:33" ht="62.25" customHeight="1" x14ac:dyDescent="0.25">
      <c r="B37" s="61" t="s">
        <v>374</v>
      </c>
      <c r="C37" s="21" t="s">
        <v>376</v>
      </c>
      <c r="D37" s="61">
        <v>2025</v>
      </c>
      <c r="E37" s="93">
        <v>8</v>
      </c>
      <c r="F37" s="93"/>
      <c r="G37" s="76" t="str">
        <f t="shared" si="0"/>
        <v/>
      </c>
      <c r="H37" s="76">
        <f>+(F35+F36+F37)/E39</f>
        <v>1.59375</v>
      </c>
      <c r="I37" s="91"/>
      <c r="J37" s="91"/>
      <c r="K37" s="80"/>
      <c r="L37" s="80"/>
      <c r="M37" s="80"/>
      <c r="N37" s="80"/>
      <c r="O37" s="80"/>
      <c r="P37" s="80"/>
      <c r="Q37" s="80"/>
      <c r="R37" s="80"/>
      <c r="S37" s="81"/>
      <c r="U37"/>
      <c r="V37"/>
      <c r="W37"/>
    </row>
    <row r="38" spans="2:33" ht="62.25" customHeight="1" x14ac:dyDescent="0.25">
      <c r="B38" s="61" t="s">
        <v>374</v>
      </c>
      <c r="C38" s="21" t="s">
        <v>376</v>
      </c>
      <c r="D38" s="61">
        <v>2026</v>
      </c>
      <c r="E38" s="93">
        <v>8</v>
      </c>
      <c r="F38" s="93"/>
      <c r="G38" s="76" t="str">
        <f t="shared" si="0"/>
        <v/>
      </c>
      <c r="H38" s="76">
        <f>+(F35+F36+F37+F38)/E39</f>
        <v>1.59375</v>
      </c>
      <c r="I38" s="91"/>
      <c r="J38" s="91"/>
      <c r="K38" s="80"/>
      <c r="L38" s="80"/>
      <c r="M38" s="80"/>
      <c r="N38" s="80"/>
      <c r="O38" s="80"/>
      <c r="P38" s="80"/>
      <c r="Q38" s="80"/>
      <c r="R38" s="80"/>
      <c r="S38" s="81"/>
      <c r="U38"/>
      <c r="V38"/>
      <c r="W38"/>
    </row>
    <row r="39" spans="2:33" ht="62.25" customHeight="1" x14ac:dyDescent="0.25">
      <c r="B39" s="82" t="s">
        <v>374</v>
      </c>
      <c r="C39" s="83" t="s">
        <v>376</v>
      </c>
      <c r="D39" s="84" t="s">
        <v>369</v>
      </c>
      <c r="E39" s="85">
        <f>SUBTOTAL(109,E35:E38)</f>
        <v>32</v>
      </c>
      <c r="F39" s="85">
        <f>SUBTOTAL(109,F35:F38)</f>
        <v>51</v>
      </c>
      <c r="G39" s="92">
        <f>IFERROR(Tabla5[[#This Row],[EJECUTADO]]/Tabla5[[#This Row],[META]]," ")</f>
        <v>1.59375</v>
      </c>
      <c r="H39" s="92">
        <f>IFERROR(Tabla5[[#This Row],[EJECUTADO]]/Tabla5[[#This Row],[META]]," ")</f>
        <v>1.59375</v>
      </c>
      <c r="I39" s="91"/>
      <c r="J39" s="91"/>
      <c r="K39" s="87"/>
      <c r="L39" s="87"/>
      <c r="M39" s="87"/>
      <c r="N39" s="87"/>
      <c r="O39" s="87"/>
      <c r="P39" s="87"/>
      <c r="Q39" s="87"/>
      <c r="R39" s="87"/>
      <c r="S39" s="88"/>
      <c r="T39" s="89"/>
      <c r="U39" s="90"/>
      <c r="V39" s="90"/>
      <c r="W39"/>
      <c r="X39" s="89"/>
      <c r="Y39" s="89"/>
      <c r="Z39" s="89"/>
      <c r="AA39" s="89"/>
      <c r="AB39" s="89"/>
      <c r="AC39" s="89"/>
      <c r="AD39" s="89"/>
      <c r="AE39" s="89"/>
      <c r="AF39" s="89"/>
      <c r="AG39" s="89"/>
    </row>
    <row r="40" spans="2:33" ht="62.25" customHeight="1" x14ac:dyDescent="0.25">
      <c r="B40" s="61" t="s">
        <v>377</v>
      </c>
      <c r="C40" s="21" t="s">
        <v>351</v>
      </c>
      <c r="D40" s="61">
        <v>2023</v>
      </c>
      <c r="E40" s="94">
        <v>1</v>
      </c>
      <c r="F40" s="94">
        <v>1</v>
      </c>
      <c r="G40" s="76">
        <f t="shared" ref="G40:G44" si="1">IF(ISBLANK(F40),"",(F40/E40))</f>
        <v>1</v>
      </c>
      <c r="H40" s="76">
        <f>IF(ISBLANK(F40),"",(F40/E44))</f>
        <v>1</v>
      </c>
      <c r="I40" s="91"/>
      <c r="J40" s="91"/>
      <c r="K40" s="80"/>
      <c r="L40" s="80"/>
      <c r="M40" s="80"/>
      <c r="N40" s="80"/>
      <c r="O40" s="80"/>
      <c r="P40" s="80"/>
      <c r="Q40" s="80"/>
      <c r="R40" s="80"/>
      <c r="S40" s="81"/>
      <c r="U40"/>
      <c r="V40"/>
      <c r="W40"/>
    </row>
    <row r="41" spans="2:33" ht="62.25" customHeight="1" x14ac:dyDescent="0.25">
      <c r="B41" s="61" t="s">
        <v>377</v>
      </c>
      <c r="C41" s="21" t="s">
        <v>351</v>
      </c>
      <c r="D41" s="61">
        <v>2024</v>
      </c>
      <c r="E41" s="94">
        <v>1</v>
      </c>
      <c r="F41" s="94">
        <v>1</v>
      </c>
      <c r="G41" s="76">
        <f t="shared" si="1"/>
        <v>1</v>
      </c>
      <c r="H41" s="76">
        <f>(F40+F41)/E44</f>
        <v>2</v>
      </c>
      <c r="I41" s="91"/>
      <c r="J41" s="91"/>
      <c r="K41" s="80"/>
      <c r="L41" s="80"/>
      <c r="M41" s="80"/>
      <c r="N41" s="80"/>
      <c r="O41" s="80"/>
      <c r="P41" s="80"/>
      <c r="Q41" s="80"/>
      <c r="R41" s="80"/>
      <c r="S41" s="81"/>
      <c r="U41"/>
      <c r="V41"/>
      <c r="W41"/>
    </row>
    <row r="42" spans="2:33" ht="62.25" customHeight="1" x14ac:dyDescent="0.25">
      <c r="B42" s="61" t="s">
        <v>377</v>
      </c>
      <c r="C42" s="21" t="s">
        <v>351</v>
      </c>
      <c r="D42" s="61">
        <v>2025</v>
      </c>
      <c r="E42" s="94">
        <v>1</v>
      </c>
      <c r="F42" s="94"/>
      <c r="G42" s="76" t="str">
        <f t="shared" si="1"/>
        <v/>
      </c>
      <c r="H42" s="76">
        <f>(F40+F41+F42)/E44</f>
        <v>2</v>
      </c>
      <c r="I42" s="91"/>
      <c r="J42" s="91"/>
      <c r="K42" s="80"/>
      <c r="L42" s="80"/>
      <c r="M42" s="80"/>
      <c r="N42" s="80"/>
      <c r="O42" s="80"/>
      <c r="P42" s="80"/>
      <c r="Q42" s="80"/>
      <c r="R42" s="80"/>
      <c r="S42" s="81"/>
      <c r="U42"/>
      <c r="V42"/>
      <c r="W42"/>
    </row>
    <row r="43" spans="2:33" ht="62.25" customHeight="1" x14ac:dyDescent="0.25">
      <c r="B43" s="61" t="s">
        <v>377</v>
      </c>
      <c r="C43" s="21" t="s">
        <v>351</v>
      </c>
      <c r="D43" s="61">
        <v>2026</v>
      </c>
      <c r="E43" s="94">
        <v>1</v>
      </c>
      <c r="F43" s="94"/>
      <c r="G43" s="76" t="str">
        <f t="shared" si="1"/>
        <v/>
      </c>
      <c r="H43" s="76">
        <f>(F40+F41+F42+F43)/E44</f>
        <v>2</v>
      </c>
      <c r="I43" s="91"/>
      <c r="J43" s="91"/>
      <c r="K43" s="80"/>
      <c r="L43" s="80"/>
      <c r="M43" s="80"/>
      <c r="N43" s="80"/>
      <c r="O43" s="80"/>
      <c r="P43" s="80"/>
      <c r="Q43" s="80"/>
      <c r="R43" s="80"/>
      <c r="S43" s="81"/>
      <c r="U43"/>
      <c r="V43"/>
      <c r="W43"/>
    </row>
    <row r="44" spans="2:33" ht="62.25" customHeight="1" x14ac:dyDescent="0.25">
      <c r="B44" s="82" t="s">
        <v>377</v>
      </c>
      <c r="C44" s="95" t="s">
        <v>351</v>
      </c>
      <c r="D44" s="84" t="s">
        <v>369</v>
      </c>
      <c r="E44" s="96">
        <f>+AVERAGE(E40,E41,E42,E43)</f>
        <v>1</v>
      </c>
      <c r="F44" s="96">
        <f>AVERAGE(F40,F41,F42,F43)</f>
        <v>1</v>
      </c>
      <c r="G44" s="92">
        <f t="shared" si="1"/>
        <v>1</v>
      </c>
      <c r="H44" s="92">
        <f>IF(ISBLANK(F44),"",(F44/E44))</f>
        <v>1</v>
      </c>
      <c r="I44" s="91"/>
      <c r="J44" s="91"/>
      <c r="K44" s="87"/>
      <c r="L44" s="87"/>
      <c r="M44" s="87"/>
      <c r="N44" s="87"/>
      <c r="O44" s="87"/>
      <c r="P44" s="87"/>
      <c r="Q44" s="87"/>
      <c r="R44" s="87"/>
      <c r="S44" s="88"/>
      <c r="T44" s="89"/>
      <c r="U44" s="90"/>
      <c r="V44" s="90"/>
      <c r="W44"/>
      <c r="X44" s="89"/>
      <c r="Y44" s="89"/>
      <c r="Z44" s="89"/>
      <c r="AA44" s="89"/>
      <c r="AB44" s="89"/>
      <c r="AC44" s="89"/>
      <c r="AD44" s="89"/>
      <c r="AE44" s="89"/>
      <c r="AF44" s="89"/>
      <c r="AG44" s="89"/>
    </row>
    <row r="45" spans="2:33" ht="62.25" customHeight="1" x14ac:dyDescent="0.25">
      <c r="B45" s="61" t="s">
        <v>377</v>
      </c>
      <c r="C45" s="21" t="s">
        <v>378</v>
      </c>
      <c r="D45" s="61">
        <v>2023</v>
      </c>
      <c r="E45" s="93">
        <v>25000</v>
      </c>
      <c r="F45" s="93">
        <v>38658</v>
      </c>
      <c r="G45" s="76">
        <f>IFERROR(Tabla5[[#This Row],[EJECUTADO]]/Tabla5[[#This Row],[META]]," ")</f>
        <v>1.5463199999999999</v>
      </c>
      <c r="H45" s="76">
        <f>+F45/E$49</f>
        <v>0.38657999999999998</v>
      </c>
      <c r="I45" s="91"/>
      <c r="J45" s="91"/>
      <c r="K45" s="80"/>
      <c r="L45" s="80"/>
      <c r="M45" s="80"/>
      <c r="N45" s="80"/>
      <c r="O45" s="80"/>
      <c r="P45" s="80"/>
      <c r="Q45" s="80"/>
      <c r="R45" s="80"/>
      <c r="S45" s="81"/>
      <c r="U45"/>
      <c r="V45"/>
      <c r="W45"/>
    </row>
    <row r="46" spans="2:33" ht="62.25" customHeight="1" x14ac:dyDescent="0.25">
      <c r="B46" s="61" t="s">
        <v>377</v>
      </c>
      <c r="C46" s="21" t="s">
        <v>378</v>
      </c>
      <c r="D46" s="61">
        <v>2024</v>
      </c>
      <c r="E46" s="93">
        <v>25000</v>
      </c>
      <c r="F46" s="93">
        <v>111140</v>
      </c>
      <c r="G46" s="76">
        <f>IFERROR(Tabla5[[#This Row],[EJECUTADO]]/Tabla5[[#This Row],[META]]," ")</f>
        <v>4.4455999999999998</v>
      </c>
      <c r="H46" s="76">
        <f>(F45+F46)/E49</f>
        <v>1.4979800000000001</v>
      </c>
      <c r="I46" s="91"/>
      <c r="J46" s="91"/>
      <c r="K46" s="80"/>
      <c r="L46" s="80"/>
      <c r="M46" s="80"/>
      <c r="N46" s="80"/>
      <c r="O46" s="80"/>
      <c r="P46" s="80"/>
      <c r="Q46" s="80"/>
      <c r="R46" s="80"/>
      <c r="S46" s="81"/>
      <c r="U46"/>
      <c r="V46"/>
      <c r="W46"/>
    </row>
    <row r="47" spans="2:33" ht="62.25" customHeight="1" x14ac:dyDescent="0.25">
      <c r="B47" s="61" t="s">
        <v>377</v>
      </c>
      <c r="C47" s="21" t="s">
        <v>378</v>
      </c>
      <c r="D47" s="61">
        <v>2025</v>
      </c>
      <c r="E47" s="93">
        <v>25000</v>
      </c>
      <c r="F47" s="93"/>
      <c r="G47" s="76">
        <f>IFERROR(Tabla5[[#This Row],[EJECUTADO]]/Tabla5[[#This Row],[META]]," ")</f>
        <v>0</v>
      </c>
      <c r="H47" s="76">
        <f>(F45+F46+F47)/E49</f>
        <v>1.4979800000000001</v>
      </c>
      <c r="I47" s="91"/>
      <c r="J47" s="91"/>
      <c r="K47" s="80"/>
      <c r="L47" s="80"/>
      <c r="M47" s="80"/>
      <c r="N47" s="80"/>
      <c r="O47" s="80"/>
      <c r="P47" s="80"/>
      <c r="Q47" s="80"/>
      <c r="R47" s="80"/>
      <c r="S47" s="81"/>
      <c r="U47"/>
      <c r="V47"/>
      <c r="W47"/>
    </row>
    <row r="48" spans="2:33" ht="62.25" customHeight="1" x14ac:dyDescent="0.25">
      <c r="B48" s="61" t="s">
        <v>377</v>
      </c>
      <c r="C48" s="21" t="s">
        <v>378</v>
      </c>
      <c r="D48" s="61">
        <v>2026</v>
      </c>
      <c r="E48" s="93">
        <v>25000</v>
      </c>
      <c r="F48" s="93"/>
      <c r="G48" s="76">
        <f>IFERROR(Tabla5[[#This Row],[EJECUTADO]]/Tabla5[[#This Row],[META]]," ")</f>
        <v>0</v>
      </c>
      <c r="H48" s="76">
        <f>(F45+F46+F47+F48)/E49</f>
        <v>1.4979800000000001</v>
      </c>
      <c r="I48" s="91"/>
      <c r="J48" s="91"/>
      <c r="K48" s="80"/>
      <c r="L48" s="80"/>
      <c r="M48" s="80"/>
      <c r="N48" s="80"/>
      <c r="O48" s="80"/>
      <c r="P48" s="80"/>
      <c r="Q48" s="80"/>
      <c r="R48" s="80"/>
      <c r="S48" s="81"/>
      <c r="U48"/>
      <c r="V48"/>
      <c r="W48"/>
    </row>
    <row r="49" spans="2:54" ht="62.25" customHeight="1" x14ac:dyDescent="0.25">
      <c r="B49" s="82" t="s">
        <v>377</v>
      </c>
      <c r="C49" s="83" t="s">
        <v>378</v>
      </c>
      <c r="D49" s="84" t="s">
        <v>369</v>
      </c>
      <c r="E49" s="97">
        <f>SUBTOTAL(109,E45:E48)</f>
        <v>100000</v>
      </c>
      <c r="F49" s="97">
        <f>SUBTOTAL(109,F45:F48)</f>
        <v>149798</v>
      </c>
      <c r="G49" s="92">
        <f>IFERROR(Tabla5[[#This Row],[EJECUTADO]]/Tabla5[[#This Row],[META]]," ")</f>
        <v>1.4979800000000001</v>
      </c>
      <c r="H49" s="92">
        <f>IFERROR(Tabla5[[#This Row],[EJECUTADO]]/Tabla5[[#This Row],[META]]," ")</f>
        <v>1.4979800000000001</v>
      </c>
      <c r="I49" s="91"/>
      <c r="J49" s="91"/>
      <c r="K49" s="87"/>
      <c r="L49" s="87"/>
      <c r="M49" s="87"/>
      <c r="N49" s="87"/>
      <c r="O49" s="87"/>
      <c r="P49" s="87"/>
      <c r="Q49" s="87"/>
      <c r="R49" s="87"/>
      <c r="S49" s="88"/>
      <c r="T49" s="89"/>
      <c r="U49" s="90"/>
      <c r="V49" s="90"/>
      <c r="W49"/>
      <c r="X49" s="89"/>
      <c r="Y49" s="89"/>
      <c r="Z49" s="89"/>
      <c r="AA49" s="89"/>
      <c r="AB49" s="89"/>
      <c r="AC49" s="89"/>
      <c r="AD49" s="89"/>
      <c r="AE49" s="89"/>
      <c r="AF49" s="89"/>
      <c r="AG49" s="89"/>
      <c r="AI49" s="74"/>
      <c r="AJ49" s="74"/>
      <c r="AK49" s="74"/>
      <c r="AL49" s="74"/>
      <c r="AM49" s="74"/>
      <c r="AN49" s="74"/>
      <c r="AO49" s="74"/>
      <c r="AP49" s="74"/>
      <c r="AQ49" s="74"/>
      <c r="AR49" s="74"/>
      <c r="AS49" s="74"/>
      <c r="AT49" s="74"/>
      <c r="AU49" s="74"/>
      <c r="AV49" s="74"/>
      <c r="AW49" s="74"/>
      <c r="AX49" s="74"/>
      <c r="AY49" s="74"/>
      <c r="AZ49" s="74"/>
      <c r="BA49" s="74"/>
      <c r="BB49" s="74"/>
    </row>
    <row r="50" spans="2:54" ht="62.25" customHeight="1" x14ac:dyDescent="0.25">
      <c r="B50" s="61" t="s">
        <v>379</v>
      </c>
      <c r="C50" s="21" t="s">
        <v>349</v>
      </c>
      <c r="D50" s="61">
        <v>2023</v>
      </c>
      <c r="E50" s="94">
        <v>1</v>
      </c>
      <c r="F50" s="94">
        <v>1</v>
      </c>
      <c r="G50" s="76">
        <f>IFERROR(Tabla5[[#This Row],[EJECUTADO]]/Tabla5[[#This Row],[META]]," ")</f>
        <v>1</v>
      </c>
      <c r="H50" s="77">
        <f>(F50)/E54</f>
        <v>1</v>
      </c>
      <c r="I50" s="91"/>
      <c r="J50" s="91"/>
      <c r="K50" s="80"/>
      <c r="L50" s="80"/>
      <c r="M50" s="80"/>
      <c r="N50" s="80"/>
      <c r="O50" s="80"/>
      <c r="P50" s="80"/>
      <c r="Q50" s="80"/>
      <c r="R50" s="80"/>
      <c r="S50" s="81"/>
      <c r="U50"/>
      <c r="V50"/>
      <c r="W50"/>
      <c r="AI50" s="74"/>
      <c r="AJ50" s="74"/>
      <c r="AK50" s="74"/>
      <c r="AL50" s="74"/>
      <c r="AM50" s="74"/>
      <c r="AN50" s="74"/>
      <c r="AO50" s="74"/>
      <c r="AP50" s="74"/>
      <c r="AQ50" s="74"/>
      <c r="AR50" s="74"/>
      <c r="AS50" s="74"/>
      <c r="AT50" s="74"/>
      <c r="AU50" s="74"/>
      <c r="AV50" s="74"/>
      <c r="AW50" s="74"/>
      <c r="AX50" s="74"/>
      <c r="AY50" s="74"/>
      <c r="AZ50" s="74"/>
      <c r="BA50" s="74"/>
      <c r="BB50" s="74"/>
    </row>
    <row r="51" spans="2:54" ht="62.25" customHeight="1" x14ac:dyDescent="0.25">
      <c r="B51" s="61" t="s">
        <v>379</v>
      </c>
      <c r="C51" s="21" t="s">
        <v>349</v>
      </c>
      <c r="D51" s="61">
        <v>2024</v>
      </c>
      <c r="E51" s="94">
        <v>1</v>
      </c>
      <c r="F51" s="94">
        <v>1</v>
      </c>
      <c r="G51" s="76">
        <f>IFERROR(Tabla5[[#This Row],[EJECUTADO]]/Tabla5[[#This Row],[META]]," ")</f>
        <v>1</v>
      </c>
      <c r="H51" s="77">
        <f>(F51)/E54</f>
        <v>1</v>
      </c>
      <c r="I51" s="78"/>
      <c r="J51" s="78"/>
      <c r="U51"/>
      <c r="V51"/>
      <c r="W51"/>
      <c r="AI51" s="74"/>
      <c r="AJ51" s="74"/>
      <c r="AK51" s="74"/>
      <c r="AL51" s="74"/>
      <c r="AM51" s="74"/>
      <c r="AN51" s="74"/>
      <c r="AO51" s="74"/>
      <c r="AP51" s="74"/>
      <c r="AQ51" s="74"/>
      <c r="AR51" s="74"/>
      <c r="AS51" s="74"/>
      <c r="AT51" s="74"/>
      <c r="AU51" s="74"/>
      <c r="AV51" s="74"/>
      <c r="AW51" s="74"/>
      <c r="AX51" s="74"/>
      <c r="AY51" s="74"/>
      <c r="AZ51" s="74"/>
      <c r="BA51" s="74"/>
      <c r="BB51" s="74"/>
    </row>
    <row r="52" spans="2:54" ht="62.25" customHeight="1" x14ac:dyDescent="0.25">
      <c r="B52" s="61" t="s">
        <v>379</v>
      </c>
      <c r="C52" s="21" t="s">
        <v>349</v>
      </c>
      <c r="D52" s="61">
        <v>2025</v>
      </c>
      <c r="E52" s="94">
        <v>1</v>
      </c>
      <c r="F52" s="94"/>
      <c r="G52" s="76">
        <f>IFERROR(Tabla5[[#This Row],[EJECUTADO]]/Tabla5[[#This Row],[META]]," ")</f>
        <v>0</v>
      </c>
      <c r="H52" s="77">
        <f>(F52)/E55</f>
        <v>0</v>
      </c>
      <c r="I52" s="78"/>
      <c r="J52" s="78"/>
      <c r="U52"/>
      <c r="V52"/>
      <c r="W52"/>
    </row>
    <row r="53" spans="2:54" ht="62.25" customHeight="1" x14ac:dyDescent="0.25">
      <c r="B53" s="61" t="s">
        <v>379</v>
      </c>
      <c r="C53" s="21" t="s">
        <v>349</v>
      </c>
      <c r="D53" s="61">
        <v>2026</v>
      </c>
      <c r="E53" s="94">
        <v>1</v>
      </c>
      <c r="F53" s="94"/>
      <c r="G53" s="76">
        <f>IFERROR(Tabla5[[#This Row],[EJECUTADO]]/Tabla5[[#This Row],[META]]," ")</f>
        <v>0</v>
      </c>
      <c r="H53" s="77">
        <f>(F53)/E56</f>
        <v>0</v>
      </c>
      <c r="I53" s="78"/>
      <c r="J53" s="78"/>
      <c r="U53"/>
      <c r="V53"/>
      <c r="W53"/>
    </row>
    <row r="54" spans="2:54" ht="62.25" customHeight="1" x14ac:dyDescent="0.25">
      <c r="B54" s="61" t="s">
        <v>379</v>
      </c>
      <c r="C54" s="83" t="s">
        <v>349</v>
      </c>
      <c r="D54" s="98" t="s">
        <v>369</v>
      </c>
      <c r="E54" s="99">
        <f>+AVERAGE(E50,E51,E52,E53)</f>
        <v>1</v>
      </c>
      <c r="F54" s="99">
        <f>+AVERAGE(F50,F51,F52,F53)</f>
        <v>1</v>
      </c>
      <c r="G54" s="100">
        <f>IFERROR(Tabla5[[#This Row],[EJECUTADO]]/Tabla5[[#This Row],[META]]," ")</f>
        <v>1</v>
      </c>
      <c r="H54" s="99">
        <f>+AVERAGE(H50,H51,H52,H53)</f>
        <v>0.5</v>
      </c>
      <c r="I54" s="78"/>
      <c r="J54" s="78"/>
      <c r="K54" s="89"/>
      <c r="L54" s="89"/>
      <c r="M54" s="89"/>
      <c r="N54" s="89"/>
      <c r="O54" s="89"/>
      <c r="P54" s="89"/>
      <c r="Q54" s="89"/>
      <c r="R54" s="89"/>
      <c r="S54" s="89"/>
      <c r="T54" s="89"/>
      <c r="U54" s="90"/>
      <c r="V54" s="90"/>
      <c r="W54"/>
      <c r="X54" s="89"/>
      <c r="Y54" s="89"/>
      <c r="Z54" s="89"/>
      <c r="AA54" s="89"/>
      <c r="AB54" s="89"/>
      <c r="AC54" s="89"/>
      <c r="AD54" s="89"/>
      <c r="AE54" s="89"/>
      <c r="AF54" s="89"/>
      <c r="AG54" s="89"/>
    </row>
    <row r="55" spans="2:54" ht="62.25" customHeight="1" x14ac:dyDescent="0.25">
      <c r="B55" s="61" t="s">
        <v>379</v>
      </c>
      <c r="C55" s="21" t="s">
        <v>380</v>
      </c>
      <c r="D55" s="61">
        <v>2023</v>
      </c>
      <c r="E55" s="75">
        <v>16</v>
      </c>
      <c r="F55" s="75">
        <v>76</v>
      </c>
      <c r="G55" s="76">
        <f>IFERROR(Tabla5[[#This Row],[EJECUTADO]]/Tabla5[[#This Row],[META]]," ")</f>
        <v>4.75</v>
      </c>
      <c r="H55" s="76">
        <f>(F55)/E59</f>
        <v>1.1875</v>
      </c>
      <c r="I55" s="91"/>
      <c r="J55" s="91"/>
      <c r="K55" s="80"/>
      <c r="L55" s="80"/>
      <c r="M55" s="80"/>
      <c r="N55" s="80"/>
      <c r="O55" s="80"/>
      <c r="P55" s="80"/>
      <c r="Q55" s="80"/>
      <c r="R55" s="80"/>
      <c r="S55" s="81"/>
      <c r="U55"/>
      <c r="V55"/>
      <c r="W55"/>
    </row>
    <row r="56" spans="2:54" ht="62.25" customHeight="1" x14ac:dyDescent="0.25">
      <c r="B56" s="61" t="s">
        <v>379</v>
      </c>
      <c r="C56" s="21" t="s">
        <v>380</v>
      </c>
      <c r="D56" s="61">
        <v>2024</v>
      </c>
      <c r="E56" s="75">
        <v>16</v>
      </c>
      <c r="F56" s="75">
        <v>52</v>
      </c>
      <c r="G56" s="76">
        <f>IFERROR(Tabla5[[#This Row],[EJECUTADO]]/Tabla5[[#This Row],[META]]," ")</f>
        <v>3.25</v>
      </c>
      <c r="H56" s="76">
        <f>(F56)/E59</f>
        <v>0.8125</v>
      </c>
      <c r="I56" s="91"/>
      <c r="J56" s="91"/>
      <c r="K56" s="80"/>
      <c r="L56" s="80"/>
      <c r="M56" s="80"/>
      <c r="N56" s="80"/>
      <c r="O56" s="80"/>
      <c r="P56" s="80"/>
      <c r="Q56" s="80"/>
      <c r="R56" s="80"/>
      <c r="S56" s="81"/>
      <c r="U56"/>
      <c r="V56"/>
      <c r="W56"/>
    </row>
    <row r="57" spans="2:54" ht="62.25" customHeight="1" x14ac:dyDescent="0.25">
      <c r="B57" s="61" t="s">
        <v>379</v>
      </c>
      <c r="C57" s="21" t="s">
        <v>380</v>
      </c>
      <c r="D57" s="61">
        <v>2025</v>
      </c>
      <c r="E57" s="75">
        <v>16</v>
      </c>
      <c r="F57" s="75"/>
      <c r="G57" s="76">
        <f>IFERROR(Tabla5[[#This Row],[EJECUTADO]]/Tabla5[[#This Row],[META]]," ")</f>
        <v>0</v>
      </c>
      <c r="H57" s="76">
        <f>(F56+F57+F55)/E59</f>
        <v>2</v>
      </c>
      <c r="I57" s="91"/>
      <c r="J57" s="91"/>
      <c r="K57" s="80"/>
      <c r="L57" s="80"/>
      <c r="M57" s="80"/>
      <c r="N57" s="80"/>
      <c r="O57" s="80"/>
      <c r="P57" s="80"/>
      <c r="Q57" s="80"/>
      <c r="R57" s="80"/>
      <c r="S57" s="81"/>
      <c r="U57"/>
      <c r="V57"/>
      <c r="W57"/>
    </row>
    <row r="58" spans="2:54" ht="62.25" customHeight="1" x14ac:dyDescent="0.25">
      <c r="B58" s="61" t="s">
        <v>379</v>
      </c>
      <c r="C58" s="21" t="s">
        <v>380</v>
      </c>
      <c r="D58" s="61">
        <v>2026</v>
      </c>
      <c r="E58" s="75">
        <v>16</v>
      </c>
      <c r="F58" s="75"/>
      <c r="G58" s="76">
        <f>IFERROR(Tabla5[[#This Row],[EJECUTADO]]/Tabla5[[#This Row],[META]]," ")</f>
        <v>0</v>
      </c>
      <c r="H58" s="76">
        <f>+Tabla5[[#This Row],[EJECUTADO]]/E$9</f>
        <v>0</v>
      </c>
      <c r="I58" s="91"/>
      <c r="J58" s="91"/>
      <c r="K58" s="80"/>
      <c r="L58" s="80"/>
      <c r="M58" s="80"/>
      <c r="N58" s="80"/>
      <c r="O58" s="80"/>
      <c r="P58" s="80"/>
      <c r="Q58" s="80"/>
      <c r="R58" s="80"/>
      <c r="S58" s="81"/>
      <c r="U58"/>
      <c r="V58"/>
      <c r="W58"/>
    </row>
    <row r="59" spans="2:54" ht="62.25" customHeight="1" x14ac:dyDescent="0.25">
      <c r="B59" s="61" t="s">
        <v>379</v>
      </c>
      <c r="C59" s="83" t="s">
        <v>380</v>
      </c>
      <c r="D59" s="98" t="s">
        <v>369</v>
      </c>
      <c r="E59" s="101">
        <f>SUBTOTAL(109,E55:E58)</f>
        <v>64</v>
      </c>
      <c r="F59" s="102">
        <f>SUBTOTAL(109,F55:F58)</f>
        <v>128</v>
      </c>
      <c r="G59" s="103">
        <f>IFERROR(Tabla5[[#This Row],[EJECUTADO]]/Tabla5[[#This Row],[META]]," ")</f>
        <v>2</v>
      </c>
      <c r="H59" s="103">
        <f>IFERROR(Tabla5[[#This Row],[EJECUTADO]]/Tabla5[[#This Row],[META]]," ")</f>
        <v>2</v>
      </c>
      <c r="I59" s="91"/>
      <c r="J59" s="91"/>
      <c r="K59" s="87"/>
      <c r="L59" s="87"/>
      <c r="M59" s="87"/>
      <c r="N59" s="87"/>
      <c r="O59" s="87"/>
      <c r="P59" s="87"/>
      <c r="Q59" s="87"/>
      <c r="R59" s="87"/>
      <c r="S59" s="88"/>
      <c r="T59" s="89"/>
      <c r="U59" s="90"/>
      <c r="V59" s="90"/>
      <c r="W59"/>
      <c r="X59" s="89"/>
      <c r="Y59" s="89"/>
      <c r="Z59" s="89"/>
      <c r="AA59" s="89"/>
      <c r="AB59" s="89"/>
      <c r="AC59" s="89"/>
      <c r="AD59" s="89"/>
      <c r="AE59" s="89"/>
      <c r="AF59" s="89"/>
      <c r="AG59" s="89"/>
      <c r="AI59" s="74"/>
      <c r="AJ59" s="74"/>
      <c r="AK59" s="74"/>
      <c r="AL59" s="74"/>
      <c r="AM59" s="74"/>
      <c r="AN59" s="74"/>
      <c r="AO59" s="74"/>
      <c r="AP59" s="74"/>
      <c r="AQ59" s="74"/>
      <c r="AR59" s="74"/>
      <c r="AS59" s="74"/>
      <c r="AT59" s="74"/>
      <c r="AU59" s="74"/>
      <c r="AV59" s="74"/>
      <c r="AW59" s="74"/>
      <c r="AX59" s="74"/>
      <c r="AY59" s="74"/>
      <c r="AZ59" s="74"/>
      <c r="BA59" s="74"/>
      <c r="BB59" s="74"/>
    </row>
    <row r="60" spans="2:54" ht="62.25" customHeight="1" x14ac:dyDescent="0.25">
      <c r="B60" s="61" t="s">
        <v>381</v>
      </c>
      <c r="C60" s="104" t="s">
        <v>382</v>
      </c>
      <c r="D60" s="61">
        <v>2023</v>
      </c>
      <c r="E60" s="94">
        <v>1</v>
      </c>
      <c r="F60" s="94">
        <v>0.96</v>
      </c>
      <c r="G60" s="76">
        <f>IFERROR(Tabla5[[#This Row],[EJECUTADO]]/Tabla5[[#This Row],[META]]," ")</f>
        <v>0.96</v>
      </c>
      <c r="H60" s="94">
        <f>+Tabla5[[#This Row],[EJECUTADO]]/E$74</f>
        <v>0.96</v>
      </c>
      <c r="I60" s="91"/>
      <c r="J60" s="91"/>
      <c r="K60" s="80"/>
      <c r="L60" s="80"/>
      <c r="M60" s="80"/>
      <c r="N60" s="80"/>
      <c r="O60" s="80"/>
      <c r="P60" s="80"/>
      <c r="Q60" s="80"/>
      <c r="R60" s="80"/>
      <c r="S60" s="81"/>
      <c r="U60"/>
      <c r="V60"/>
      <c r="W60"/>
      <c r="AI60" s="74"/>
      <c r="AJ60" s="74"/>
      <c r="AK60" s="74"/>
      <c r="AL60" s="74"/>
      <c r="AM60" s="74"/>
      <c r="AN60" s="74"/>
      <c r="AO60" s="74"/>
      <c r="AP60" s="74"/>
      <c r="AQ60" s="74"/>
      <c r="AR60" s="74"/>
      <c r="AS60" s="74"/>
      <c r="AT60" s="74"/>
      <c r="AU60" s="74"/>
      <c r="AV60" s="74"/>
      <c r="AW60" s="74"/>
      <c r="AX60" s="74"/>
      <c r="AY60" s="74"/>
      <c r="AZ60" s="74"/>
      <c r="BA60" s="74"/>
      <c r="BB60" s="74"/>
    </row>
    <row r="61" spans="2:54" ht="62.25" customHeight="1" x14ac:dyDescent="0.25">
      <c r="B61" s="61" t="s">
        <v>381</v>
      </c>
      <c r="C61" s="104" t="s">
        <v>382</v>
      </c>
      <c r="D61" s="61">
        <v>2024</v>
      </c>
      <c r="E61" s="94">
        <v>1</v>
      </c>
      <c r="F61" s="94">
        <v>1</v>
      </c>
      <c r="G61" s="76">
        <f>IFERROR(Tabla5[[#This Row],[EJECUTADO]]/Tabla5[[#This Row],[META]]," ")</f>
        <v>1</v>
      </c>
      <c r="H61" s="94">
        <f>+Tabla5[[#This Row],[EJECUTADO]]/E$74</f>
        <v>1</v>
      </c>
      <c r="I61" s="91"/>
      <c r="J61" s="91"/>
      <c r="K61" s="80"/>
      <c r="L61" s="80"/>
      <c r="M61" s="80"/>
      <c r="N61" s="80"/>
      <c r="O61" s="80"/>
      <c r="P61" s="80"/>
      <c r="Q61" s="80"/>
      <c r="R61" s="80"/>
      <c r="S61" s="81"/>
      <c r="U61"/>
      <c r="V61"/>
      <c r="W61"/>
      <c r="AI61" s="74"/>
      <c r="AJ61" s="74"/>
      <c r="AK61" s="74"/>
      <c r="AL61" s="74"/>
      <c r="AM61" s="74"/>
      <c r="AN61" s="74"/>
      <c r="AO61" s="74"/>
      <c r="AP61" s="74"/>
      <c r="AQ61" s="74"/>
      <c r="AR61" s="74"/>
      <c r="AS61" s="74"/>
      <c r="AT61" s="74"/>
      <c r="AU61" s="74"/>
      <c r="AV61" s="74"/>
      <c r="AW61" s="74"/>
      <c r="AX61" s="74"/>
      <c r="AY61" s="74"/>
      <c r="AZ61" s="74"/>
      <c r="BA61" s="74"/>
      <c r="BB61" s="74"/>
    </row>
    <row r="62" spans="2:54" ht="62.25" customHeight="1" x14ac:dyDescent="0.25">
      <c r="B62" s="61" t="s">
        <v>381</v>
      </c>
      <c r="C62" s="104" t="s">
        <v>382</v>
      </c>
      <c r="D62" s="61">
        <v>2025</v>
      </c>
      <c r="E62" s="94">
        <v>1</v>
      </c>
      <c r="F62" s="94"/>
      <c r="G62" s="76">
        <f>IFERROR(Tabla5[[#This Row],[EJECUTADO]]/Tabla5[[#This Row],[META]]," ")</f>
        <v>0</v>
      </c>
      <c r="H62" s="94">
        <f>+Tabla5[[#This Row],[EJECUTADO]]/E$74</f>
        <v>0</v>
      </c>
      <c r="I62" s="91"/>
      <c r="J62" s="91"/>
      <c r="K62" s="80"/>
      <c r="L62" s="80"/>
      <c r="M62" s="80"/>
      <c r="N62" s="80"/>
      <c r="O62" s="80"/>
      <c r="P62" s="80"/>
      <c r="Q62" s="80"/>
      <c r="R62" s="80"/>
      <c r="S62" s="81"/>
      <c r="U62"/>
      <c r="V62"/>
      <c r="W62"/>
      <c r="AI62" s="74"/>
      <c r="AJ62" s="74"/>
      <c r="AK62" s="74"/>
      <c r="AL62" s="74"/>
      <c r="AM62" s="74"/>
      <c r="AN62" s="74"/>
      <c r="AO62" s="74"/>
      <c r="AP62" s="74"/>
      <c r="AQ62" s="74"/>
      <c r="AR62" s="74"/>
      <c r="AS62" s="74"/>
      <c r="AT62" s="74"/>
      <c r="AU62" s="74"/>
      <c r="AV62" s="74"/>
      <c r="AW62" s="74"/>
      <c r="AX62" s="74"/>
      <c r="AY62" s="74"/>
      <c r="AZ62" s="74"/>
      <c r="BA62" s="74"/>
      <c r="BB62" s="74"/>
    </row>
    <row r="63" spans="2:54" ht="62.25" customHeight="1" x14ac:dyDescent="0.25">
      <c r="B63" s="61" t="s">
        <v>381</v>
      </c>
      <c r="C63" s="104" t="s">
        <v>382</v>
      </c>
      <c r="D63" s="61">
        <v>2026</v>
      </c>
      <c r="E63" s="94">
        <v>1</v>
      </c>
      <c r="F63" s="94"/>
      <c r="G63" s="76">
        <f>IFERROR(Tabla5[[#This Row],[EJECUTADO]]/Tabla5[[#This Row],[META]]," ")</f>
        <v>0</v>
      </c>
      <c r="H63" s="94">
        <f>+Tabla5[[#This Row],[EJECUTADO]]/E$9</f>
        <v>0</v>
      </c>
      <c r="I63" s="91"/>
      <c r="J63" s="91"/>
      <c r="K63" s="80"/>
      <c r="L63" s="80"/>
      <c r="M63" s="80"/>
      <c r="N63" s="80"/>
      <c r="O63" s="80"/>
      <c r="P63" s="80"/>
      <c r="Q63" s="80"/>
      <c r="R63" s="80"/>
      <c r="S63" s="81"/>
      <c r="U63"/>
      <c r="V63"/>
      <c r="W63"/>
      <c r="AI63" s="74"/>
      <c r="AJ63" s="74"/>
      <c r="AK63" s="74"/>
      <c r="AL63" s="74"/>
      <c r="AM63" s="74"/>
      <c r="AN63" s="74"/>
      <c r="AO63" s="74"/>
      <c r="AP63" s="74"/>
      <c r="AQ63" s="74"/>
      <c r="AR63" s="74"/>
      <c r="AS63" s="74"/>
      <c r="AT63" s="74"/>
      <c r="AU63" s="74"/>
      <c r="AV63" s="74"/>
      <c r="AW63" s="74"/>
      <c r="AX63" s="74"/>
      <c r="AY63" s="74"/>
      <c r="AZ63" s="74"/>
      <c r="BA63" s="74"/>
      <c r="BB63" s="74"/>
    </row>
    <row r="64" spans="2:54" ht="62.25" customHeight="1" x14ac:dyDescent="0.25">
      <c r="B64" s="105" t="s">
        <v>381</v>
      </c>
      <c r="C64" s="106" t="s">
        <v>382</v>
      </c>
      <c r="D64" s="98" t="s">
        <v>369</v>
      </c>
      <c r="E64" s="99">
        <f>+AVERAGE(E60,E61,E62,E63)</f>
        <v>1</v>
      </c>
      <c r="F64" s="99">
        <f>+AVERAGE(F60,F61,F62,F63)</f>
        <v>0.98</v>
      </c>
      <c r="G64" s="103">
        <f>IFERROR(Tabla5[[#This Row],[EJECUTADO]]/Tabla5[[#This Row],[META]]," ")</f>
        <v>0.98</v>
      </c>
      <c r="H64" s="99">
        <f>+AVERAGE(H60,H61,H62,H63)</f>
        <v>0.49</v>
      </c>
      <c r="I64" s="107"/>
      <c r="J64" s="91"/>
      <c r="K64" s="80"/>
      <c r="L64" s="80"/>
      <c r="M64" s="80"/>
      <c r="N64" s="80"/>
      <c r="O64" s="80"/>
      <c r="P64" s="80"/>
      <c r="Q64" s="80"/>
      <c r="R64" s="80"/>
      <c r="S64" s="81"/>
      <c r="U64"/>
      <c r="V64"/>
      <c r="W64"/>
      <c r="AI64" s="74"/>
      <c r="AJ64" s="74"/>
      <c r="AK64" s="74"/>
      <c r="AL64" s="74"/>
      <c r="AM64" s="74"/>
      <c r="AN64" s="74"/>
      <c r="AO64" s="74"/>
      <c r="AP64" s="74"/>
      <c r="AQ64" s="74"/>
      <c r="AR64" s="74"/>
      <c r="AS64" s="74"/>
      <c r="AT64" s="74"/>
      <c r="AU64" s="74"/>
      <c r="AV64" s="74"/>
      <c r="AW64" s="74"/>
      <c r="AX64" s="74"/>
      <c r="AY64" s="74"/>
      <c r="AZ64" s="74"/>
      <c r="BA64" s="74"/>
      <c r="BB64" s="74"/>
    </row>
    <row r="65" spans="2:54" ht="62.25" customHeight="1" x14ac:dyDescent="0.25">
      <c r="B65" s="61" t="s">
        <v>381</v>
      </c>
      <c r="C65" s="21" t="s">
        <v>350</v>
      </c>
      <c r="D65" s="61">
        <v>2023</v>
      </c>
      <c r="E65" s="94">
        <v>1</v>
      </c>
      <c r="F65" s="94">
        <v>1</v>
      </c>
      <c r="G65" s="76">
        <f>IFERROR(Tabla5[[#This Row],[EJECUTADO]]/Tabla5[[#This Row],[META]]," ")</f>
        <v>1</v>
      </c>
      <c r="H65" s="94">
        <f>+Tabla5[[#This Row],[EJECUTADO]]/E$74</f>
        <v>1</v>
      </c>
      <c r="I65" s="91"/>
      <c r="J65" s="91"/>
      <c r="K65" s="80"/>
      <c r="L65" s="80"/>
      <c r="M65" s="80"/>
      <c r="N65" s="80"/>
      <c r="O65" s="80"/>
      <c r="P65" s="80"/>
      <c r="Q65" s="80"/>
      <c r="R65" s="80"/>
      <c r="S65" s="81"/>
      <c r="U65"/>
      <c r="V65"/>
      <c r="W65"/>
      <c r="AI65" s="74"/>
      <c r="AJ65" s="74"/>
      <c r="AK65" s="74"/>
      <c r="AL65" s="74"/>
      <c r="AM65" s="74"/>
      <c r="AN65" s="74"/>
      <c r="AO65" s="74"/>
      <c r="AP65" s="74"/>
      <c r="AQ65" s="74"/>
      <c r="AR65" s="74"/>
      <c r="AS65" s="74"/>
      <c r="AT65" s="74"/>
      <c r="AU65" s="74"/>
      <c r="AV65" s="74"/>
      <c r="AW65" s="74"/>
      <c r="AX65" s="74"/>
      <c r="AY65" s="74"/>
      <c r="AZ65" s="74"/>
      <c r="BA65" s="74"/>
      <c r="BB65" s="74"/>
    </row>
    <row r="66" spans="2:54" ht="62.25" customHeight="1" x14ac:dyDescent="0.25">
      <c r="B66" s="61" t="s">
        <v>381</v>
      </c>
      <c r="C66" s="21" t="s">
        <v>350</v>
      </c>
      <c r="D66" s="61">
        <v>2024</v>
      </c>
      <c r="E66" s="94">
        <v>1</v>
      </c>
      <c r="F66" s="94">
        <v>0.99</v>
      </c>
      <c r="G66" s="76">
        <f>IFERROR(Tabla5[[#This Row],[EJECUTADO]]/Tabla5[[#This Row],[META]]," ")</f>
        <v>0.99</v>
      </c>
      <c r="H66" s="94">
        <f>+Tabla5[[#This Row],[EJECUTADO]]/E$74</f>
        <v>0.99</v>
      </c>
      <c r="I66" s="78"/>
      <c r="J66" s="78"/>
      <c r="U66"/>
      <c r="V66"/>
      <c r="W66"/>
      <c r="AI66" s="74"/>
      <c r="AJ66" s="74"/>
      <c r="AK66" s="74"/>
      <c r="AL66" s="74"/>
      <c r="AM66" s="74"/>
      <c r="AN66" s="74"/>
      <c r="AO66" s="74"/>
      <c r="AP66" s="74"/>
      <c r="AQ66" s="74"/>
      <c r="AR66" s="74"/>
      <c r="AS66" s="74"/>
      <c r="AT66" s="74"/>
      <c r="AU66" s="74"/>
      <c r="AV66" s="74"/>
      <c r="AW66" s="74"/>
      <c r="AX66" s="74"/>
      <c r="AY66" s="74"/>
      <c r="AZ66" s="74"/>
      <c r="BA66" s="74"/>
      <c r="BB66" s="74"/>
    </row>
    <row r="67" spans="2:54" ht="62.25" customHeight="1" x14ac:dyDescent="0.25">
      <c r="B67" s="61" t="s">
        <v>381</v>
      </c>
      <c r="C67" s="21" t="s">
        <v>350</v>
      </c>
      <c r="D67" s="61">
        <v>2025</v>
      </c>
      <c r="E67" s="94">
        <v>1</v>
      </c>
      <c r="F67" s="94"/>
      <c r="G67" s="76">
        <f>IFERROR(Tabla5[[#This Row],[EJECUTADO]]/Tabla5[[#This Row],[META]]," ")</f>
        <v>0</v>
      </c>
      <c r="H67" s="94">
        <f>+Tabla5[[#This Row],[EJECUTADO]]/E$74</f>
        <v>0</v>
      </c>
      <c r="I67" s="78"/>
      <c r="J67" s="78"/>
      <c r="U67"/>
      <c r="V67"/>
      <c r="W67"/>
    </row>
    <row r="68" spans="2:54" ht="62.25" customHeight="1" x14ac:dyDescent="0.25">
      <c r="B68" s="61" t="s">
        <v>381</v>
      </c>
      <c r="C68" s="21" t="s">
        <v>350</v>
      </c>
      <c r="D68" s="61">
        <v>2026</v>
      </c>
      <c r="E68" s="94">
        <v>1</v>
      </c>
      <c r="F68" s="94"/>
      <c r="G68" s="76">
        <f>IFERROR(Tabla5[[#This Row],[EJECUTADO]]/Tabla5[[#This Row],[META]]," ")</f>
        <v>0</v>
      </c>
      <c r="H68" s="94">
        <f>+Tabla5[[#This Row],[EJECUTADO]]/E$9</f>
        <v>0</v>
      </c>
      <c r="I68" s="78"/>
      <c r="J68" s="78"/>
      <c r="U68"/>
      <c r="V68"/>
      <c r="W68"/>
    </row>
    <row r="69" spans="2:54" ht="63.75" customHeight="1" x14ac:dyDescent="0.25">
      <c r="B69" s="105" t="s">
        <v>381</v>
      </c>
      <c r="C69" s="83" t="s">
        <v>350</v>
      </c>
      <c r="D69" s="98" t="s">
        <v>369</v>
      </c>
      <c r="E69" s="99">
        <f>+AVERAGE(E65,E66,E67,E68)</f>
        <v>1</v>
      </c>
      <c r="F69" s="99">
        <f>+AVERAGE(F65,F66,F67,F68)</f>
        <v>0.995</v>
      </c>
      <c r="G69" s="103">
        <f>IFERROR(Tabla5[[#This Row],[EJECUTADO]]/Tabla5[[#This Row],[META]]," ")</f>
        <v>0.995</v>
      </c>
      <c r="H69" s="99">
        <f>+AVERAGE(H65,H66,H67,H68)</f>
        <v>0.4975</v>
      </c>
      <c r="I69" s="107"/>
      <c r="J69" s="91"/>
      <c r="K69" s="80"/>
      <c r="L69" s="80"/>
      <c r="M69" s="80"/>
      <c r="N69" s="80"/>
      <c r="O69" s="80"/>
      <c r="P69" s="80"/>
      <c r="Q69" s="80"/>
      <c r="R69" s="80"/>
      <c r="S69" s="81"/>
      <c r="U69"/>
      <c r="V69"/>
      <c r="W69"/>
      <c r="AI69" s="74"/>
      <c r="AJ69" s="74"/>
      <c r="AK69" s="74"/>
      <c r="AL69" s="74"/>
      <c r="AM69" s="74"/>
      <c r="AN69" s="74"/>
      <c r="AO69" s="74"/>
      <c r="AP69" s="74"/>
      <c r="AQ69" s="74"/>
      <c r="AR69" s="74"/>
      <c r="AS69" s="74"/>
      <c r="AT69" s="74"/>
      <c r="AU69" s="74"/>
      <c r="AV69" s="74"/>
      <c r="AW69" s="74"/>
      <c r="AX69" s="74"/>
      <c r="AY69" s="74"/>
      <c r="AZ69" s="74"/>
      <c r="BA69" s="74"/>
      <c r="BB69" s="74"/>
    </row>
    <row r="70" spans="2:54" ht="63.75" customHeight="1" x14ac:dyDescent="0.25">
      <c r="B70" s="61" t="s">
        <v>381</v>
      </c>
      <c r="C70" s="21" t="s">
        <v>383</v>
      </c>
      <c r="D70" s="61">
        <v>2023</v>
      </c>
      <c r="E70" s="94">
        <v>1</v>
      </c>
      <c r="F70" s="94">
        <v>1</v>
      </c>
      <c r="G70" s="108">
        <f>IFERROR(Tabla5[[#This Row],[EJECUTADO]]/Tabla5[[#This Row],[META]]," ")</f>
        <v>1</v>
      </c>
      <c r="H70" s="94">
        <f>+Tabla5[[#This Row],[EJECUTADO]]/E$74</f>
        <v>1</v>
      </c>
      <c r="I70" s="78"/>
      <c r="J70" s="78"/>
      <c r="U70"/>
      <c r="V70"/>
      <c r="W70"/>
    </row>
    <row r="71" spans="2:54" ht="63.75" customHeight="1" x14ac:dyDescent="0.25">
      <c r="B71" s="61" t="s">
        <v>381</v>
      </c>
      <c r="C71" s="21" t="s">
        <v>383</v>
      </c>
      <c r="D71" s="61">
        <v>2024</v>
      </c>
      <c r="E71" s="94">
        <v>1</v>
      </c>
      <c r="F71" s="94">
        <v>1</v>
      </c>
      <c r="G71" s="108">
        <f>IFERROR(Tabla5[[#This Row],[EJECUTADO]]/Tabla5[[#This Row],[META]]," ")</f>
        <v>1</v>
      </c>
      <c r="H71" s="94">
        <f>+Tabla5[[#This Row],[EJECUTADO]]/E$74</f>
        <v>1</v>
      </c>
      <c r="I71" s="78"/>
      <c r="J71" s="78"/>
      <c r="U71"/>
      <c r="V71"/>
      <c r="W71"/>
    </row>
    <row r="72" spans="2:54" ht="63.75" customHeight="1" x14ac:dyDescent="0.25">
      <c r="B72" s="61" t="s">
        <v>381</v>
      </c>
      <c r="C72" s="21" t="s">
        <v>383</v>
      </c>
      <c r="D72" s="61">
        <v>2025</v>
      </c>
      <c r="E72" s="94">
        <v>1</v>
      </c>
      <c r="F72" s="94"/>
      <c r="G72" s="108">
        <f>IFERROR(Tabla5[[#This Row],[EJECUTADO]]/Tabla5[[#This Row],[META]]," ")</f>
        <v>0</v>
      </c>
      <c r="H72" s="94">
        <f>+Tabla5[[#This Row],[EJECUTADO]]/E$74</f>
        <v>0</v>
      </c>
      <c r="I72" s="78"/>
      <c r="J72" s="78"/>
      <c r="U72"/>
      <c r="V72"/>
      <c r="W72"/>
    </row>
    <row r="73" spans="2:54" ht="63.75" customHeight="1" x14ac:dyDescent="0.25">
      <c r="B73" s="61" t="s">
        <v>381</v>
      </c>
      <c r="C73" s="21" t="s">
        <v>383</v>
      </c>
      <c r="D73" s="61">
        <v>2026</v>
      </c>
      <c r="E73" s="94">
        <v>1</v>
      </c>
      <c r="F73" s="94"/>
      <c r="G73" s="108">
        <f>IFERROR(Tabla5[[#This Row],[EJECUTADO]]/Tabla5[[#This Row],[META]]," ")</f>
        <v>0</v>
      </c>
      <c r="H73" s="94">
        <f>+Tabla5[[#This Row],[EJECUTADO]]/E$9</f>
        <v>0</v>
      </c>
      <c r="I73" s="78"/>
      <c r="J73" s="78"/>
      <c r="U73"/>
      <c r="V73"/>
      <c r="W73"/>
    </row>
    <row r="74" spans="2:54" ht="63.75" customHeight="1" x14ac:dyDescent="0.25">
      <c r="B74" s="105" t="s">
        <v>381</v>
      </c>
      <c r="C74" s="83" t="s">
        <v>383</v>
      </c>
      <c r="D74" s="98" t="s">
        <v>369</v>
      </c>
      <c r="E74" s="99">
        <f>+AVERAGE(E70,E71,E72,E73)</f>
        <v>1</v>
      </c>
      <c r="F74" s="99">
        <f>+AVERAGE(F70,F71,F72,F73)</f>
        <v>1</v>
      </c>
      <c r="G74" s="103">
        <f>IFERROR(Tabla5[[#This Row],[EJECUTADO]]/Tabla5[[#This Row],[META]]," ")</f>
        <v>1</v>
      </c>
      <c r="H74" s="99">
        <f>+AVERAGE(H70,H71,H72,H73)</f>
        <v>0.5</v>
      </c>
      <c r="I74" s="109"/>
      <c r="J74" s="78"/>
      <c r="U74"/>
      <c r="V74"/>
      <c r="W74"/>
    </row>
    <row r="75" spans="2:54" ht="63.75" customHeight="1" x14ac:dyDescent="0.25">
      <c r="B75" s="61" t="s">
        <v>381</v>
      </c>
      <c r="C75" s="104" t="s">
        <v>384</v>
      </c>
      <c r="D75" s="61">
        <v>2023</v>
      </c>
      <c r="E75" s="94"/>
      <c r="F75" s="94"/>
      <c r="G75" s="108" t="str">
        <f>IFERROR(Tabla5[[#This Row],[EJECUTADO]]/Tabla5[[#This Row],[META]]," ")</f>
        <v xml:space="preserve"> </v>
      </c>
      <c r="H75" s="94"/>
      <c r="I75" s="78"/>
      <c r="J75" s="78"/>
      <c r="U75"/>
      <c r="V75"/>
      <c r="W75"/>
    </row>
    <row r="76" spans="2:54" ht="63.75" customHeight="1" x14ac:dyDescent="0.25">
      <c r="B76" s="61" t="s">
        <v>381</v>
      </c>
      <c r="C76" s="104" t="s">
        <v>384</v>
      </c>
      <c r="D76" s="61">
        <v>2024</v>
      </c>
      <c r="E76" s="94">
        <v>1</v>
      </c>
      <c r="F76" s="94">
        <v>1</v>
      </c>
      <c r="G76" s="108">
        <f>IFERROR(Tabla5[[#This Row],[EJECUTADO]]/Tabla5[[#This Row],[META]]," ")</f>
        <v>1</v>
      </c>
      <c r="H76" s="94">
        <f>+Tabla5[[#This Row],[EJECUTADO]]/E$74</f>
        <v>1</v>
      </c>
      <c r="I76" s="78"/>
      <c r="J76" s="78"/>
      <c r="U76"/>
      <c r="V76"/>
      <c r="W76"/>
    </row>
    <row r="77" spans="2:54" ht="63.75" customHeight="1" x14ac:dyDescent="0.25">
      <c r="B77" s="61" t="s">
        <v>381</v>
      </c>
      <c r="C77" s="104" t="s">
        <v>384</v>
      </c>
      <c r="D77" s="61">
        <v>2025</v>
      </c>
      <c r="E77" s="94">
        <v>1</v>
      </c>
      <c r="F77" s="94"/>
      <c r="G77" s="108">
        <f>IFERROR(Tabla5[[#This Row],[EJECUTADO]]/Tabla5[[#This Row],[META]]," ")</f>
        <v>0</v>
      </c>
      <c r="H77" s="94">
        <f>+Tabla5[[#This Row],[EJECUTADO]]/E$74</f>
        <v>0</v>
      </c>
      <c r="I77" s="78"/>
      <c r="J77" s="78"/>
      <c r="U77"/>
      <c r="V77"/>
      <c r="W77"/>
    </row>
    <row r="78" spans="2:54" ht="63.75" customHeight="1" x14ac:dyDescent="0.25">
      <c r="B78" s="61" t="s">
        <v>381</v>
      </c>
      <c r="C78" s="104" t="s">
        <v>384</v>
      </c>
      <c r="D78" s="61">
        <v>2026</v>
      </c>
      <c r="E78" s="94">
        <v>1</v>
      </c>
      <c r="F78" s="94"/>
      <c r="G78" s="108">
        <f>IFERROR(Tabla5[[#This Row],[EJECUTADO]]/Tabla5[[#This Row],[META]]," ")</f>
        <v>0</v>
      </c>
      <c r="H78" s="94">
        <f>+Tabla5[[#This Row],[EJECUTADO]]/E$9</f>
        <v>0</v>
      </c>
      <c r="I78" s="78"/>
      <c r="J78" s="78"/>
      <c r="U78"/>
      <c r="V78"/>
      <c r="W78"/>
    </row>
    <row r="79" spans="2:54" ht="63.75" customHeight="1" x14ac:dyDescent="0.25">
      <c r="B79" s="61" t="s">
        <v>381</v>
      </c>
      <c r="C79" s="104" t="s">
        <v>384</v>
      </c>
      <c r="D79" s="61" t="s">
        <v>369</v>
      </c>
      <c r="E79" s="99">
        <f>+AVERAGE(E75,E76,E77,E78)</f>
        <v>1</v>
      </c>
      <c r="F79" s="99">
        <f>+AVERAGE(F75,F76,F77,F78)</f>
        <v>1</v>
      </c>
      <c r="G79" s="103">
        <f>IFERROR(Tabla5[[#This Row],[EJECUTADO]]/Tabla5[[#This Row],[META]]," ")</f>
        <v>1</v>
      </c>
      <c r="H79" s="99">
        <f>+AVERAGE(H75,H76,H77,H78)</f>
        <v>0.33333333333333331</v>
      </c>
      <c r="I79" s="78"/>
      <c r="J79" s="78"/>
      <c r="U79"/>
      <c r="V79"/>
      <c r="W79"/>
    </row>
    <row r="80" spans="2:54" ht="15.75" x14ac:dyDescent="0.25">
      <c r="E80" s="110"/>
      <c r="F80" s="110"/>
      <c r="G80" s="110"/>
      <c r="H80" s="110"/>
      <c r="U80"/>
      <c r="V80"/>
      <c r="W80"/>
    </row>
    <row r="81" spans="5:23" ht="15.75" x14ac:dyDescent="0.25">
      <c r="E81" s="110"/>
      <c r="F81" s="110"/>
      <c r="G81" s="110"/>
      <c r="H81" s="110"/>
      <c r="U81"/>
      <c r="V81"/>
      <c r="W81"/>
    </row>
    <row r="82" spans="5:23" ht="15.75" x14ac:dyDescent="0.25">
      <c r="E82" s="110"/>
      <c r="F82" s="110"/>
      <c r="G82" s="110"/>
      <c r="H82" s="110"/>
      <c r="U82"/>
      <c r="V82"/>
      <c r="W82"/>
    </row>
    <row r="83" spans="5:23" ht="15.75" x14ac:dyDescent="0.25">
      <c r="E83" s="110"/>
      <c r="F83" s="110"/>
      <c r="G83" s="110"/>
      <c r="H83" s="110"/>
      <c r="U83"/>
      <c r="V83"/>
      <c r="W83"/>
    </row>
    <row r="84" spans="5:23" ht="15.75" x14ac:dyDescent="0.25">
      <c r="E84" s="110"/>
      <c r="F84" s="110"/>
      <c r="G84" s="110"/>
      <c r="H84" s="110"/>
      <c r="U84"/>
      <c r="V84"/>
      <c r="W84"/>
    </row>
    <row r="85" spans="5:23" ht="15.75" x14ac:dyDescent="0.25">
      <c r="E85" s="110"/>
      <c r="F85" s="110"/>
      <c r="G85" s="110"/>
      <c r="H85" s="110"/>
      <c r="U85"/>
      <c r="V85"/>
      <c r="W85"/>
    </row>
    <row r="86" spans="5:23" ht="15.75" x14ac:dyDescent="0.25">
      <c r="E86" s="110"/>
      <c r="F86" s="110"/>
      <c r="G86" s="110"/>
      <c r="H86" s="110"/>
      <c r="U86"/>
      <c r="V86"/>
      <c r="W86"/>
    </row>
    <row r="87" spans="5:23" ht="15.75" x14ac:dyDescent="0.25">
      <c r="E87" s="110"/>
      <c r="F87" s="110"/>
      <c r="G87" s="110"/>
      <c r="H87" s="110"/>
      <c r="U87"/>
      <c r="V87"/>
      <c r="W87"/>
    </row>
    <row r="88" spans="5:23" ht="15.75" x14ac:dyDescent="0.25">
      <c r="E88" s="110"/>
      <c r="F88" s="110"/>
      <c r="G88" s="110"/>
      <c r="H88" s="110"/>
      <c r="U88"/>
      <c r="V88"/>
      <c r="W88"/>
    </row>
    <row r="89" spans="5:23" ht="15.75" x14ac:dyDescent="0.25">
      <c r="E89" s="110"/>
      <c r="F89" s="110"/>
      <c r="G89" s="110"/>
      <c r="H89" s="110"/>
      <c r="U89"/>
      <c r="V89"/>
      <c r="W89"/>
    </row>
    <row r="90" spans="5:23" ht="15.75" x14ac:dyDescent="0.25">
      <c r="E90" s="110"/>
      <c r="F90" s="110"/>
      <c r="G90" s="110"/>
      <c r="H90" s="110"/>
      <c r="U90"/>
      <c r="V90"/>
      <c r="W90"/>
    </row>
    <row r="91" spans="5:23" ht="15.75" x14ac:dyDescent="0.25">
      <c r="E91" s="110"/>
      <c r="F91" s="110"/>
      <c r="G91" s="110"/>
      <c r="H91" s="110"/>
      <c r="U91"/>
      <c r="V91"/>
      <c r="W91"/>
    </row>
    <row r="92" spans="5:23" ht="15.75" x14ac:dyDescent="0.25">
      <c r="E92" s="110"/>
      <c r="F92" s="110"/>
      <c r="G92" s="110"/>
      <c r="H92" s="110"/>
      <c r="U92"/>
      <c r="V92"/>
      <c r="W92"/>
    </row>
    <row r="93" spans="5:23" ht="15.75" x14ac:dyDescent="0.25">
      <c r="E93" s="110"/>
      <c r="F93" s="110"/>
      <c r="G93" s="110"/>
      <c r="H93" s="110"/>
      <c r="U93"/>
      <c r="V93"/>
      <c r="W93"/>
    </row>
    <row r="94" spans="5:23" ht="15.75" x14ac:dyDescent="0.25">
      <c r="E94" s="110"/>
      <c r="F94" s="110"/>
      <c r="G94" s="110"/>
      <c r="H94" s="110"/>
      <c r="U94"/>
      <c r="V94"/>
      <c r="W94"/>
    </row>
    <row r="95" spans="5:23" ht="15.75" x14ac:dyDescent="0.25">
      <c r="E95" s="110"/>
      <c r="F95" s="110"/>
      <c r="G95" s="110"/>
      <c r="H95" s="110"/>
      <c r="U95"/>
      <c r="V95"/>
      <c r="W95"/>
    </row>
    <row r="96" spans="5:23" ht="15.75" x14ac:dyDescent="0.25">
      <c r="E96" s="110"/>
      <c r="F96" s="110"/>
      <c r="G96" s="110"/>
      <c r="H96" s="110"/>
      <c r="U96"/>
      <c r="V96"/>
      <c r="W96"/>
    </row>
    <row r="97" spans="5:23" ht="15.75" x14ac:dyDescent="0.25">
      <c r="E97" s="110"/>
      <c r="F97" s="110"/>
      <c r="G97" s="110"/>
      <c r="H97" s="110"/>
      <c r="U97"/>
      <c r="V97"/>
      <c r="W97"/>
    </row>
    <row r="98" spans="5:23" ht="15.75" x14ac:dyDescent="0.25">
      <c r="E98" s="110"/>
      <c r="F98" s="110"/>
      <c r="G98" s="110"/>
      <c r="H98" s="110"/>
      <c r="U98"/>
      <c r="V98"/>
      <c r="W98"/>
    </row>
    <row r="99" spans="5:23" ht="15.75" x14ac:dyDescent="0.25">
      <c r="E99" s="110"/>
      <c r="F99" s="110"/>
      <c r="G99" s="110"/>
      <c r="H99" s="110"/>
      <c r="U99"/>
      <c r="V99"/>
      <c r="W99"/>
    </row>
    <row r="100" spans="5:23" ht="15.75" x14ac:dyDescent="0.25">
      <c r="E100" s="110"/>
      <c r="F100" s="110"/>
      <c r="G100" s="110"/>
      <c r="H100" s="110"/>
      <c r="U100"/>
      <c r="V100"/>
      <c r="W100"/>
    </row>
    <row r="101" spans="5:23" ht="15.75" x14ac:dyDescent="0.25">
      <c r="E101" s="110"/>
      <c r="F101" s="110"/>
      <c r="G101" s="110"/>
      <c r="H101" s="110"/>
      <c r="U101"/>
      <c r="V101"/>
      <c r="W101"/>
    </row>
    <row r="102" spans="5:23" ht="15.75" x14ac:dyDescent="0.25">
      <c r="E102" s="110"/>
      <c r="F102" s="110"/>
      <c r="G102" s="110"/>
      <c r="H102" s="110"/>
      <c r="U102"/>
      <c r="V102"/>
      <c r="W102"/>
    </row>
    <row r="103" spans="5:23" ht="15.75" x14ac:dyDescent="0.25">
      <c r="E103" s="110"/>
      <c r="F103" s="110"/>
      <c r="G103" s="110"/>
      <c r="H103" s="110"/>
      <c r="U103"/>
      <c r="V103"/>
      <c r="W103"/>
    </row>
    <row r="104" spans="5:23" ht="15.75" x14ac:dyDescent="0.25">
      <c r="E104" s="110"/>
      <c r="F104" s="110"/>
      <c r="G104" s="110"/>
      <c r="H104" s="110"/>
      <c r="U104"/>
      <c r="V104"/>
      <c r="W104"/>
    </row>
    <row r="105" spans="5:23" ht="15.75" x14ac:dyDescent="0.25">
      <c r="E105" s="110"/>
      <c r="F105" s="110"/>
      <c r="G105" s="110"/>
      <c r="H105" s="110"/>
      <c r="U105"/>
      <c r="V105"/>
      <c r="W105"/>
    </row>
    <row r="106" spans="5:23" ht="15.75" x14ac:dyDescent="0.25">
      <c r="E106" s="110"/>
      <c r="F106" s="110"/>
      <c r="G106" s="110"/>
      <c r="H106" s="110"/>
      <c r="U106"/>
      <c r="V106"/>
      <c r="W106"/>
    </row>
    <row r="107" spans="5:23" ht="15.75" x14ac:dyDescent="0.25">
      <c r="E107" s="110"/>
      <c r="F107" s="110"/>
      <c r="G107" s="110"/>
      <c r="H107" s="110"/>
      <c r="U107"/>
      <c r="V107"/>
      <c r="W107"/>
    </row>
    <row r="108" spans="5:23" ht="15.75" x14ac:dyDescent="0.25">
      <c r="E108" s="110"/>
      <c r="F108" s="110"/>
      <c r="G108" s="110"/>
      <c r="H108" s="110"/>
      <c r="U108"/>
      <c r="V108"/>
      <c r="W108"/>
    </row>
    <row r="109" spans="5:23" ht="15.75" x14ac:dyDescent="0.25">
      <c r="E109" s="110"/>
      <c r="F109" s="110"/>
      <c r="G109" s="110"/>
      <c r="H109" s="110"/>
      <c r="U109"/>
      <c r="V109"/>
      <c r="W109"/>
    </row>
    <row r="110" spans="5:23" ht="15.75" x14ac:dyDescent="0.25">
      <c r="E110" s="110"/>
      <c r="F110" s="110"/>
      <c r="G110" s="110"/>
      <c r="H110" s="110"/>
      <c r="U110"/>
      <c r="V110"/>
      <c r="W110"/>
    </row>
    <row r="111" spans="5:23" ht="15.75" x14ac:dyDescent="0.25">
      <c r="E111" s="110"/>
      <c r="F111" s="110"/>
      <c r="G111" s="110"/>
      <c r="H111" s="110"/>
      <c r="U111"/>
      <c r="V111"/>
      <c r="W111"/>
    </row>
    <row r="112" spans="5:23" ht="15.75" x14ac:dyDescent="0.25">
      <c r="E112" s="110"/>
      <c r="F112" s="110"/>
      <c r="G112" s="110"/>
      <c r="H112" s="110"/>
      <c r="U112"/>
      <c r="V112"/>
      <c r="W112"/>
    </row>
    <row r="113" spans="5:23" ht="15.75" x14ac:dyDescent="0.25">
      <c r="E113" s="110"/>
      <c r="F113" s="110"/>
      <c r="G113" s="110"/>
      <c r="H113" s="110"/>
      <c r="U113"/>
      <c r="V113"/>
      <c r="W113"/>
    </row>
    <row r="114" spans="5:23" ht="15.75" x14ac:dyDescent="0.25">
      <c r="E114" s="110"/>
      <c r="F114" s="110"/>
      <c r="G114" s="110"/>
      <c r="H114" s="110"/>
      <c r="U114"/>
      <c r="V114"/>
      <c r="W114"/>
    </row>
    <row r="115" spans="5:23" ht="15.75" x14ac:dyDescent="0.25">
      <c r="E115" s="110"/>
      <c r="F115" s="110"/>
      <c r="G115" s="110"/>
      <c r="H115" s="110"/>
      <c r="U115"/>
      <c r="V115"/>
      <c r="W115"/>
    </row>
    <row r="116" spans="5:23" ht="15.75" x14ac:dyDescent="0.25">
      <c r="E116" s="110"/>
      <c r="F116" s="110"/>
      <c r="G116" s="110"/>
      <c r="H116" s="110"/>
      <c r="U116"/>
      <c r="V116"/>
      <c r="W116"/>
    </row>
    <row r="117" spans="5:23" ht="15.75" x14ac:dyDescent="0.25">
      <c r="E117" s="110"/>
      <c r="F117" s="110"/>
      <c r="G117" s="110"/>
      <c r="H117" s="110"/>
      <c r="U117"/>
      <c r="V117"/>
      <c r="W117"/>
    </row>
    <row r="118" spans="5:23" ht="15.75" x14ac:dyDescent="0.25">
      <c r="E118" s="110"/>
      <c r="F118" s="110"/>
      <c r="G118" s="110"/>
      <c r="H118" s="110"/>
      <c r="U118"/>
      <c r="V118"/>
      <c r="W118"/>
    </row>
    <row r="119" spans="5:23" ht="15.75" x14ac:dyDescent="0.25">
      <c r="E119" s="110"/>
      <c r="F119" s="110"/>
      <c r="G119" s="110"/>
      <c r="H119" s="110"/>
      <c r="U119"/>
      <c r="V119"/>
      <c r="W119"/>
    </row>
    <row r="120" spans="5:23" ht="15.75" x14ac:dyDescent="0.25">
      <c r="E120" s="110"/>
      <c r="F120" s="110"/>
      <c r="G120" s="110"/>
      <c r="H120" s="110"/>
      <c r="U120"/>
      <c r="V120"/>
      <c r="W120"/>
    </row>
    <row r="121" spans="5:23" ht="15.75" x14ac:dyDescent="0.25">
      <c r="E121" s="110"/>
      <c r="F121" s="110"/>
      <c r="G121" s="110"/>
      <c r="H121" s="110"/>
      <c r="U121"/>
      <c r="V121"/>
      <c r="W121"/>
    </row>
    <row r="122" spans="5:23" ht="15.75" x14ac:dyDescent="0.25">
      <c r="E122" s="110"/>
      <c r="F122" s="110"/>
      <c r="G122" s="110"/>
      <c r="H122" s="110"/>
      <c r="U122"/>
      <c r="V122"/>
      <c r="W122"/>
    </row>
    <row r="123" spans="5:23" ht="15.75" x14ac:dyDescent="0.25">
      <c r="E123" s="110"/>
      <c r="F123" s="110"/>
      <c r="G123" s="110"/>
      <c r="H123" s="110"/>
      <c r="U123"/>
      <c r="V123"/>
      <c r="W123"/>
    </row>
    <row r="124" spans="5:23" ht="15.75" x14ac:dyDescent="0.25">
      <c r="E124" s="110"/>
      <c r="F124" s="110"/>
      <c r="G124" s="110"/>
      <c r="H124" s="110"/>
      <c r="U124"/>
      <c r="V124"/>
      <c r="W124"/>
    </row>
    <row r="125" spans="5:23" ht="15.75" x14ac:dyDescent="0.25">
      <c r="E125" s="110"/>
      <c r="F125" s="110"/>
      <c r="G125" s="110"/>
      <c r="H125" s="110"/>
      <c r="U125"/>
      <c r="V125"/>
      <c r="W125"/>
    </row>
    <row r="126" spans="5:23" ht="15.75" x14ac:dyDescent="0.25">
      <c r="E126" s="110"/>
      <c r="F126" s="110"/>
      <c r="G126" s="110"/>
      <c r="H126" s="110"/>
      <c r="U126"/>
      <c r="V126"/>
      <c r="W126"/>
    </row>
    <row r="127" spans="5:23" ht="15.75" x14ac:dyDescent="0.25">
      <c r="E127" s="110"/>
      <c r="F127" s="110"/>
      <c r="G127" s="110"/>
      <c r="H127" s="110"/>
      <c r="U127"/>
      <c r="V127"/>
      <c r="W127"/>
    </row>
    <row r="128" spans="5:23" ht="15.75" x14ac:dyDescent="0.25">
      <c r="E128" s="110"/>
      <c r="F128" s="110"/>
      <c r="G128" s="110"/>
      <c r="H128" s="110"/>
      <c r="U128"/>
      <c r="V128"/>
      <c r="W128"/>
    </row>
    <row r="129" spans="5:23" ht="15.75" x14ac:dyDescent="0.25">
      <c r="E129" s="110"/>
      <c r="F129" s="110"/>
      <c r="G129" s="110"/>
      <c r="H129" s="110"/>
      <c r="U129"/>
      <c r="V129"/>
      <c r="W129"/>
    </row>
    <row r="130" spans="5:23" ht="15.75" x14ac:dyDescent="0.25">
      <c r="E130" s="110"/>
      <c r="F130" s="110"/>
      <c r="G130" s="110"/>
      <c r="H130" s="110"/>
      <c r="U130"/>
      <c r="V130"/>
      <c r="W130"/>
    </row>
    <row r="131" spans="5:23" ht="15.75" x14ac:dyDescent="0.25">
      <c r="E131" s="110"/>
      <c r="F131" s="110"/>
      <c r="G131" s="110"/>
      <c r="H131" s="110"/>
      <c r="U131"/>
      <c r="V131"/>
      <c r="W131"/>
    </row>
    <row r="132" spans="5:23" ht="15.75" x14ac:dyDescent="0.25">
      <c r="E132" s="110"/>
      <c r="F132" s="110"/>
      <c r="G132" s="110"/>
      <c r="H132" s="110"/>
      <c r="U132"/>
      <c r="V132"/>
      <c r="W132"/>
    </row>
    <row r="133" spans="5:23" ht="15.75" x14ac:dyDescent="0.25">
      <c r="E133" s="110"/>
      <c r="F133" s="110"/>
      <c r="G133" s="110"/>
      <c r="H133" s="110"/>
      <c r="U133"/>
      <c r="V133"/>
      <c r="W133"/>
    </row>
    <row r="134" spans="5:23" ht="15.75" x14ac:dyDescent="0.25">
      <c r="E134" s="110"/>
      <c r="F134" s="110"/>
      <c r="G134" s="110"/>
      <c r="H134" s="110"/>
      <c r="U134"/>
      <c r="V134"/>
      <c r="W134"/>
    </row>
    <row r="135" spans="5:23" ht="15.75" x14ac:dyDescent="0.25">
      <c r="E135" s="110"/>
      <c r="F135" s="110"/>
      <c r="G135" s="110"/>
      <c r="H135" s="110"/>
      <c r="U135"/>
      <c r="V135"/>
      <c r="W135"/>
    </row>
    <row r="136" spans="5:23" ht="15.75" x14ac:dyDescent="0.25">
      <c r="E136" s="110"/>
      <c r="F136" s="110"/>
      <c r="G136" s="110"/>
      <c r="H136" s="110"/>
      <c r="U136"/>
      <c r="V136"/>
      <c r="W136"/>
    </row>
    <row r="137" spans="5:23" ht="15.75" x14ac:dyDescent="0.25">
      <c r="E137" s="110"/>
      <c r="F137" s="110"/>
      <c r="G137" s="110"/>
      <c r="H137" s="110"/>
      <c r="U137"/>
      <c r="V137"/>
      <c r="W137"/>
    </row>
    <row r="138" spans="5:23" ht="15.75" x14ac:dyDescent="0.25">
      <c r="E138" s="110"/>
      <c r="F138" s="110"/>
      <c r="G138" s="110"/>
      <c r="H138" s="110"/>
      <c r="U138"/>
      <c r="V138"/>
      <c r="W138"/>
    </row>
    <row r="139" spans="5:23" ht="15.75" x14ac:dyDescent="0.25">
      <c r="E139" s="110"/>
      <c r="F139" s="110"/>
      <c r="G139" s="110"/>
      <c r="H139" s="110"/>
      <c r="U139"/>
      <c r="V139"/>
      <c r="W139"/>
    </row>
    <row r="140" spans="5:23" ht="15.75" x14ac:dyDescent="0.25">
      <c r="E140" s="110"/>
      <c r="F140" s="110"/>
      <c r="G140" s="110"/>
      <c r="H140" s="110"/>
      <c r="U140"/>
      <c r="V140"/>
      <c r="W140"/>
    </row>
    <row r="141" spans="5:23" ht="15.75" x14ac:dyDescent="0.25">
      <c r="E141" s="110"/>
      <c r="F141" s="110"/>
      <c r="G141" s="110"/>
      <c r="H141" s="110"/>
      <c r="U141"/>
      <c r="V141"/>
      <c r="W141"/>
    </row>
    <row r="142" spans="5:23" ht="15.75" x14ac:dyDescent="0.25">
      <c r="E142" s="110"/>
      <c r="F142" s="110"/>
      <c r="G142" s="110"/>
      <c r="H142" s="110"/>
      <c r="U142"/>
      <c r="V142"/>
      <c r="W142"/>
    </row>
    <row r="143" spans="5:23" ht="15.75" x14ac:dyDescent="0.25">
      <c r="E143" s="110"/>
      <c r="F143" s="110"/>
      <c r="G143" s="110"/>
      <c r="H143" s="110"/>
      <c r="U143"/>
      <c r="V143"/>
      <c r="W143"/>
    </row>
    <row r="144" spans="5:23" ht="15.75" x14ac:dyDescent="0.25">
      <c r="E144" s="110"/>
      <c r="F144" s="110"/>
      <c r="G144" s="110"/>
      <c r="H144" s="110"/>
      <c r="U144"/>
      <c r="V144"/>
      <c r="W144"/>
    </row>
    <row r="145" spans="5:23" ht="15.75" x14ac:dyDescent="0.25">
      <c r="E145" s="110"/>
      <c r="F145" s="110"/>
      <c r="G145" s="110"/>
      <c r="H145" s="110"/>
      <c r="U145"/>
      <c r="V145"/>
      <c r="W145"/>
    </row>
    <row r="146" spans="5:23" ht="15.75" x14ac:dyDescent="0.25">
      <c r="E146" s="110"/>
      <c r="F146" s="110"/>
      <c r="G146" s="110"/>
      <c r="H146" s="110"/>
      <c r="U146"/>
      <c r="V146"/>
      <c r="W146"/>
    </row>
    <row r="147" spans="5:23" ht="15.75" x14ac:dyDescent="0.25">
      <c r="E147" s="110"/>
      <c r="F147" s="110"/>
      <c r="G147" s="110"/>
      <c r="H147" s="110"/>
      <c r="U147"/>
      <c r="V147"/>
      <c r="W147"/>
    </row>
    <row r="148" spans="5:23" ht="15.75" x14ac:dyDescent="0.25">
      <c r="E148" s="110"/>
      <c r="F148" s="110"/>
      <c r="G148" s="110"/>
      <c r="H148" s="110"/>
      <c r="U148"/>
      <c r="V148"/>
      <c r="W148"/>
    </row>
    <row r="149" spans="5:23" ht="15.75" x14ac:dyDescent="0.25">
      <c r="E149" s="110"/>
      <c r="F149" s="110"/>
      <c r="G149" s="110"/>
      <c r="H149" s="110"/>
      <c r="U149"/>
      <c r="V149"/>
      <c r="W149"/>
    </row>
    <row r="150" spans="5:23" ht="15.75" x14ac:dyDescent="0.25">
      <c r="E150" s="110"/>
      <c r="F150" s="110"/>
      <c r="G150" s="110"/>
      <c r="H150" s="110"/>
      <c r="U150"/>
      <c r="V150"/>
      <c r="W150"/>
    </row>
    <row r="151" spans="5:23" ht="15.75" x14ac:dyDescent="0.25">
      <c r="E151" s="110"/>
      <c r="F151" s="110"/>
      <c r="G151" s="110"/>
      <c r="H151" s="110"/>
      <c r="U151"/>
      <c r="V151"/>
      <c r="W151"/>
    </row>
    <row r="152" spans="5:23" ht="15.75" x14ac:dyDescent="0.25">
      <c r="E152" s="110"/>
      <c r="F152" s="110"/>
      <c r="G152" s="110"/>
      <c r="H152" s="110"/>
      <c r="U152"/>
      <c r="V152"/>
      <c r="W152"/>
    </row>
    <row r="153" spans="5:23" ht="15.75" x14ac:dyDescent="0.25">
      <c r="E153" s="110"/>
      <c r="F153" s="110"/>
      <c r="G153" s="110"/>
      <c r="H153" s="110"/>
      <c r="U153"/>
      <c r="V153"/>
      <c r="W153"/>
    </row>
    <row r="154" spans="5:23" ht="15.75" x14ac:dyDescent="0.25">
      <c r="E154" s="110"/>
      <c r="F154" s="110"/>
      <c r="G154" s="110"/>
      <c r="H154" s="110"/>
      <c r="U154"/>
      <c r="V154"/>
      <c r="W154"/>
    </row>
    <row r="155" spans="5:23" ht="15.75" x14ac:dyDescent="0.25">
      <c r="E155" s="110"/>
      <c r="F155" s="110"/>
      <c r="G155" s="110"/>
      <c r="H155" s="110"/>
      <c r="U155"/>
      <c r="V155"/>
      <c r="W155"/>
    </row>
    <row r="156" spans="5:23" ht="15.75" x14ac:dyDescent="0.25">
      <c r="E156" s="110"/>
      <c r="F156" s="110"/>
      <c r="G156" s="110"/>
      <c r="H156" s="110"/>
      <c r="U156"/>
      <c r="V156"/>
      <c r="W156"/>
    </row>
    <row r="157" spans="5:23" ht="15.75" x14ac:dyDescent="0.25">
      <c r="E157" s="110"/>
      <c r="F157" s="110"/>
      <c r="G157" s="110"/>
      <c r="H157" s="110"/>
      <c r="U157"/>
      <c r="V157"/>
      <c r="W157"/>
    </row>
    <row r="158" spans="5:23" ht="15.75" x14ac:dyDescent="0.25">
      <c r="E158" s="110"/>
      <c r="F158" s="110"/>
      <c r="G158" s="110"/>
      <c r="H158" s="110"/>
      <c r="U158"/>
      <c r="V158"/>
      <c r="W158"/>
    </row>
    <row r="159" spans="5:23" ht="15.75" x14ac:dyDescent="0.25">
      <c r="E159" s="110"/>
      <c r="F159" s="110"/>
      <c r="G159" s="110"/>
      <c r="H159" s="110"/>
      <c r="U159"/>
      <c r="V159"/>
      <c r="W159"/>
    </row>
    <row r="160" spans="5:23" ht="15.75" x14ac:dyDescent="0.25">
      <c r="E160" s="110"/>
      <c r="F160" s="110"/>
      <c r="G160" s="110"/>
      <c r="H160" s="110"/>
      <c r="U160"/>
      <c r="V160"/>
      <c r="W160"/>
    </row>
    <row r="161" spans="5:23" ht="15.75" x14ac:dyDescent="0.25">
      <c r="E161" s="110"/>
      <c r="F161" s="110"/>
      <c r="G161" s="110"/>
      <c r="H161" s="110"/>
      <c r="U161"/>
      <c r="V161"/>
      <c r="W161"/>
    </row>
    <row r="162" spans="5:23" ht="15.75" x14ac:dyDescent="0.25">
      <c r="E162" s="110"/>
      <c r="F162" s="110"/>
      <c r="G162" s="110"/>
      <c r="H162" s="110"/>
      <c r="U162"/>
      <c r="V162"/>
      <c r="W162"/>
    </row>
    <row r="163" spans="5:23" ht="15.75" x14ac:dyDescent="0.25">
      <c r="E163" s="110"/>
      <c r="F163" s="110"/>
      <c r="G163" s="110"/>
      <c r="H163" s="110"/>
      <c r="U163"/>
      <c r="V163"/>
      <c r="W163"/>
    </row>
    <row r="164" spans="5:23" ht="15.75" x14ac:dyDescent="0.25">
      <c r="E164" s="110"/>
      <c r="F164" s="110"/>
      <c r="G164" s="110"/>
      <c r="H164" s="110"/>
      <c r="U164"/>
      <c r="V164"/>
      <c r="W164"/>
    </row>
    <row r="165" spans="5:23" ht="15.75" x14ac:dyDescent="0.25">
      <c r="E165" s="110"/>
      <c r="F165" s="110"/>
      <c r="G165" s="110"/>
      <c r="H165" s="110"/>
      <c r="U165"/>
      <c r="V165"/>
      <c r="W165"/>
    </row>
    <row r="166" spans="5:23" ht="15.75" x14ac:dyDescent="0.25">
      <c r="E166" s="110"/>
      <c r="F166" s="110"/>
      <c r="G166" s="110"/>
      <c r="H166" s="110"/>
      <c r="U166"/>
      <c r="V166"/>
      <c r="W166"/>
    </row>
    <row r="167" spans="5:23" ht="15.75" x14ac:dyDescent="0.25">
      <c r="E167" s="110"/>
      <c r="F167" s="110"/>
      <c r="G167" s="110"/>
      <c r="H167" s="110"/>
      <c r="U167"/>
      <c r="V167"/>
      <c r="W167"/>
    </row>
    <row r="168" spans="5:23" ht="15.75" x14ac:dyDescent="0.25">
      <c r="E168" s="110"/>
      <c r="F168" s="110"/>
      <c r="G168" s="110"/>
      <c r="H168" s="110"/>
      <c r="U168"/>
      <c r="V168"/>
      <c r="W168"/>
    </row>
    <row r="169" spans="5:23" ht="15.75" x14ac:dyDescent="0.25">
      <c r="E169" s="110"/>
      <c r="F169" s="110"/>
      <c r="G169" s="110"/>
      <c r="H169" s="110"/>
      <c r="U169"/>
      <c r="V169"/>
      <c r="W169"/>
    </row>
    <row r="170" spans="5:23" ht="15.75" x14ac:dyDescent="0.25">
      <c r="E170" s="110"/>
      <c r="F170" s="110"/>
      <c r="G170" s="110"/>
      <c r="H170" s="110"/>
      <c r="U170"/>
      <c r="V170"/>
      <c r="W170"/>
    </row>
    <row r="171" spans="5:23" ht="15.75" x14ac:dyDescent="0.25">
      <c r="E171" s="110"/>
      <c r="F171" s="110"/>
      <c r="G171" s="110"/>
      <c r="H171" s="110"/>
      <c r="U171"/>
      <c r="V171"/>
      <c r="W171"/>
    </row>
    <row r="172" spans="5:23" ht="15.75" x14ac:dyDescent="0.25">
      <c r="E172" s="110"/>
      <c r="F172" s="110"/>
      <c r="G172" s="110"/>
      <c r="H172" s="110"/>
      <c r="U172"/>
      <c r="V172"/>
      <c r="W172"/>
    </row>
    <row r="173" spans="5:23" ht="15.75" x14ac:dyDescent="0.25">
      <c r="E173" s="110"/>
      <c r="F173" s="110"/>
      <c r="G173" s="110"/>
      <c r="H173" s="110"/>
      <c r="U173"/>
      <c r="V173"/>
      <c r="W173"/>
    </row>
    <row r="174" spans="5:23" ht="15.75" x14ac:dyDescent="0.25">
      <c r="E174" s="110"/>
      <c r="F174" s="110"/>
      <c r="G174" s="110"/>
      <c r="H174" s="110"/>
      <c r="U174"/>
      <c r="V174"/>
      <c r="W174"/>
    </row>
    <row r="175" spans="5:23" ht="15.75" x14ac:dyDescent="0.25">
      <c r="E175" s="110"/>
      <c r="F175" s="110"/>
      <c r="G175" s="110"/>
      <c r="H175" s="110"/>
      <c r="U175"/>
      <c r="V175"/>
      <c r="W175"/>
    </row>
    <row r="176" spans="5:23" ht="15.75" x14ac:dyDescent="0.25">
      <c r="E176" s="110"/>
      <c r="F176" s="110"/>
      <c r="G176" s="110"/>
      <c r="H176" s="110"/>
      <c r="U176"/>
      <c r="V176"/>
      <c r="W176"/>
    </row>
    <row r="177" spans="5:23" ht="15.75" x14ac:dyDescent="0.25">
      <c r="E177" s="110"/>
      <c r="F177" s="110"/>
      <c r="G177" s="110"/>
      <c r="H177" s="110"/>
      <c r="U177"/>
      <c r="V177"/>
      <c r="W177"/>
    </row>
    <row r="178" spans="5:23" ht="15.75" x14ac:dyDescent="0.25">
      <c r="E178" s="110"/>
      <c r="F178" s="110"/>
      <c r="G178" s="110"/>
      <c r="H178" s="110"/>
      <c r="U178"/>
      <c r="V178"/>
      <c r="W178"/>
    </row>
    <row r="179" spans="5:23" ht="15.75" x14ac:dyDescent="0.25">
      <c r="E179" s="110"/>
      <c r="F179" s="110"/>
      <c r="G179" s="110"/>
      <c r="H179" s="110"/>
      <c r="U179"/>
      <c r="V179"/>
      <c r="W179"/>
    </row>
    <row r="180" spans="5:23" ht="15.75" x14ac:dyDescent="0.25">
      <c r="E180" s="110"/>
      <c r="F180" s="110"/>
      <c r="G180" s="110"/>
      <c r="H180" s="110"/>
      <c r="U180"/>
      <c r="V180"/>
      <c r="W180"/>
    </row>
    <row r="181" spans="5:23" ht="15.75" x14ac:dyDescent="0.25">
      <c r="E181" s="110"/>
      <c r="F181" s="110"/>
      <c r="G181" s="110"/>
      <c r="H181" s="110"/>
      <c r="U181"/>
      <c r="V181"/>
      <c r="W181"/>
    </row>
    <row r="182" spans="5:23" ht="15.75" x14ac:dyDescent="0.25">
      <c r="E182" s="110"/>
      <c r="F182" s="110"/>
      <c r="G182" s="110"/>
      <c r="H182" s="110"/>
      <c r="U182"/>
      <c r="V182"/>
      <c r="W182"/>
    </row>
    <row r="183" spans="5:23" ht="15.75" x14ac:dyDescent="0.25">
      <c r="E183" s="110"/>
      <c r="F183" s="110"/>
      <c r="G183" s="110"/>
      <c r="H183" s="110"/>
      <c r="U183"/>
      <c r="V183"/>
      <c r="W183"/>
    </row>
    <row r="184" spans="5:23" ht="15.75" x14ac:dyDescent="0.25">
      <c r="E184" s="110"/>
      <c r="F184" s="110"/>
      <c r="G184" s="110"/>
      <c r="H184" s="110"/>
      <c r="U184"/>
      <c r="V184"/>
      <c r="W184"/>
    </row>
    <row r="185" spans="5:23" ht="15.75" x14ac:dyDescent="0.25">
      <c r="E185" s="110"/>
      <c r="F185" s="110"/>
      <c r="G185" s="110"/>
      <c r="H185" s="110"/>
      <c r="U185"/>
      <c r="V185"/>
      <c r="W185"/>
    </row>
    <row r="186" spans="5:23" ht="15.75" x14ac:dyDescent="0.25">
      <c r="E186" s="110"/>
      <c r="F186" s="110"/>
      <c r="G186" s="110"/>
      <c r="H186" s="110"/>
      <c r="U186"/>
      <c r="V186"/>
      <c r="W186"/>
    </row>
    <row r="187" spans="5:23" ht="15.75" x14ac:dyDescent="0.25">
      <c r="E187" s="110"/>
      <c r="F187" s="110"/>
      <c r="G187" s="110"/>
      <c r="H187" s="110"/>
      <c r="U187"/>
      <c r="V187"/>
      <c r="W187"/>
    </row>
    <row r="188" spans="5:23" ht="15.75" x14ac:dyDescent="0.25">
      <c r="E188" s="110"/>
      <c r="F188" s="110"/>
      <c r="G188" s="110"/>
      <c r="H188" s="110"/>
      <c r="U188"/>
      <c r="V188"/>
      <c r="W188"/>
    </row>
    <row r="189" spans="5:23" ht="15.75" x14ac:dyDescent="0.25">
      <c r="E189" s="110"/>
      <c r="F189" s="110"/>
      <c r="G189" s="110"/>
      <c r="H189" s="110"/>
      <c r="U189"/>
      <c r="V189"/>
      <c r="W189"/>
    </row>
    <row r="190" spans="5:23" ht="15.75" x14ac:dyDescent="0.25">
      <c r="E190" s="110"/>
      <c r="F190" s="110"/>
      <c r="G190" s="110"/>
      <c r="H190" s="110"/>
      <c r="U190"/>
      <c r="V190"/>
      <c r="W190"/>
    </row>
    <row r="191" spans="5:23" ht="15.75" x14ac:dyDescent="0.25">
      <c r="E191" s="110"/>
      <c r="F191" s="110"/>
      <c r="G191" s="110"/>
      <c r="H191" s="110"/>
      <c r="U191"/>
      <c r="V191"/>
      <c r="W191"/>
    </row>
    <row r="192" spans="5:23" ht="15.75" x14ac:dyDescent="0.25">
      <c r="E192" s="110"/>
      <c r="F192" s="110"/>
      <c r="G192" s="110"/>
      <c r="H192" s="110"/>
      <c r="U192"/>
      <c r="V192"/>
      <c r="W192"/>
    </row>
    <row r="193" spans="5:8" ht="15.75" x14ac:dyDescent="0.25">
      <c r="E193" s="110"/>
      <c r="F193" s="110"/>
      <c r="G193" s="110"/>
      <c r="H193" s="110"/>
    </row>
    <row r="194" spans="5:8" ht="15.75" x14ac:dyDescent="0.25">
      <c r="E194" s="110"/>
      <c r="F194" s="110"/>
      <c r="G194" s="110"/>
      <c r="H194" s="110"/>
    </row>
    <row r="195" spans="5:8" ht="15.75" x14ac:dyDescent="0.25">
      <c r="E195" s="110"/>
      <c r="F195" s="110"/>
      <c r="G195" s="110"/>
      <c r="H195" s="110"/>
    </row>
    <row r="196" spans="5:8" ht="15.75" x14ac:dyDescent="0.25">
      <c r="E196" s="110"/>
      <c r="F196" s="110"/>
      <c r="G196" s="110"/>
      <c r="H196" s="110"/>
    </row>
    <row r="197" spans="5:8" ht="15.75" x14ac:dyDescent="0.25">
      <c r="E197" s="110"/>
      <c r="F197" s="110"/>
      <c r="G197" s="110"/>
      <c r="H197" s="110"/>
    </row>
    <row r="198" spans="5:8" ht="15.75" x14ac:dyDescent="0.25">
      <c r="E198" s="110"/>
      <c r="F198" s="110"/>
      <c r="G198" s="110"/>
      <c r="H198" s="110"/>
    </row>
    <row r="199" spans="5:8" ht="15.75" x14ac:dyDescent="0.25">
      <c r="E199" s="110"/>
      <c r="F199" s="110"/>
      <c r="G199" s="110"/>
      <c r="H199" s="110"/>
    </row>
    <row r="200" spans="5:8" ht="15.75" x14ac:dyDescent="0.25">
      <c r="E200" s="110"/>
      <c r="F200" s="110"/>
      <c r="G200" s="110"/>
      <c r="H200" s="110"/>
    </row>
  </sheetData>
  <sheetProtection algorithmName="SHA-512" hashValue="HFbB7bZ9qutWQXcxaKIRuf9I6xn9Q3uOaUttwwbjH26Fe8WspiErzdgWR0UJeqgn26i5tqNnOaJKojBKE4I3yA==" saltValue="jk5wkBryIoD+lVled+3juQ==" spinCount="100000" sheet="1" autoFilter="0"/>
  <dataConsolidate>
    <dataRefs count="2">
      <dataRef ref="A3:A42" sheet="INDICADORES ESTRATÉGICOS" r:id="rId1"/>
      <dataRef ref="A3:F42" sheet="INDICADORES ESTRATÉGICOS" r:id="rId2"/>
    </dataRefs>
  </dataConsolidate>
  <mergeCells count="6">
    <mergeCell ref="B2:AG2"/>
    <mergeCell ref="E3:F3"/>
    <mergeCell ref="H3:I3"/>
    <mergeCell ref="K3:M3"/>
    <mergeCell ref="N3:P3"/>
    <mergeCell ref="Q3:S3"/>
  </mergeCells>
  <pageMargins left="0.7" right="0.7" top="0.75" bottom="0.75" header="0.3" footer="0.3"/>
  <pageSetup orientation="portrait" r:id="rId3"/>
  <drawing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EAFC-3026-45B4-BBCA-6F8238E31184}">
  <sheetPr>
    <tabColor rgb="FF92D050"/>
  </sheetPr>
  <dimension ref="A1:AD39"/>
  <sheetViews>
    <sheetView zoomScale="60" zoomScaleNormal="60" workbookViewId="0">
      <pane xSplit="1" ySplit="4" topLeftCell="B5" activePane="bottomRight" state="frozen"/>
      <selection pane="topRight" activeCell="B1" sqref="B1"/>
      <selection pane="bottomLeft" activeCell="A5" sqref="A5"/>
      <selection pane="bottomRight" activeCell="B2" sqref="B2:AC2"/>
    </sheetView>
  </sheetViews>
  <sheetFormatPr baseColWidth="10" defaultColWidth="11.42578125" defaultRowHeight="15" x14ac:dyDescent="0.25"/>
  <cols>
    <col min="1" max="1" width="3.85546875" style="65" customWidth="1"/>
    <col min="2" max="2" width="78" style="64" customWidth="1"/>
    <col min="3" max="3" width="17.7109375" style="63" customWidth="1"/>
    <col min="4" max="7" width="11.5703125" style="65" customWidth="1"/>
    <col min="8" max="8" width="7.28515625" style="65" customWidth="1"/>
    <col min="9" max="10" width="7.140625" style="65" customWidth="1"/>
    <col min="11" max="11" width="8" style="65" customWidth="1"/>
    <col min="12" max="13" width="7.140625" style="65" customWidth="1"/>
    <col min="14" max="14" width="8" style="65" customWidth="1"/>
    <col min="15" max="16" width="7.140625" style="65" customWidth="1"/>
    <col min="17" max="17" width="8" style="65" customWidth="1"/>
    <col min="18" max="18" width="30.5703125" style="65" customWidth="1"/>
    <col min="19" max="19" width="11.7109375" style="65" customWidth="1"/>
    <col min="20" max="20" width="4.28515625" style="65" customWidth="1"/>
    <col min="21" max="29" width="11.42578125" style="65"/>
    <col min="30" max="30" width="10.140625" style="65" customWidth="1"/>
    <col min="31" max="16384" width="11.42578125" style="65"/>
  </cols>
  <sheetData>
    <row r="1" spans="1:30" ht="3.75" customHeight="1" x14ac:dyDescent="0.25"/>
    <row r="2" spans="1:30" s="66" customFormat="1" ht="75.75" customHeight="1" x14ac:dyDescent="0.25">
      <c r="B2" s="254" t="s">
        <v>385</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row>
    <row r="3" spans="1:30" ht="3.75" customHeight="1" x14ac:dyDescent="0.25">
      <c r="D3" s="255"/>
      <c r="E3" s="255"/>
      <c r="F3" s="67"/>
      <c r="G3" s="255"/>
      <c r="H3" s="255"/>
      <c r="I3" s="255"/>
      <c r="J3" s="255"/>
      <c r="K3" s="255"/>
      <c r="L3" s="255"/>
      <c r="M3" s="255"/>
      <c r="N3" s="255"/>
      <c r="O3" s="255"/>
      <c r="P3" s="255"/>
      <c r="Q3" s="255"/>
    </row>
    <row r="4" spans="1:30" ht="111" customHeight="1" x14ac:dyDescent="0.25">
      <c r="B4" s="111" t="s">
        <v>360</v>
      </c>
      <c r="C4" s="112" t="s">
        <v>361</v>
      </c>
      <c r="D4" s="113" t="s">
        <v>362</v>
      </c>
      <c r="E4" s="113" t="s">
        <v>363</v>
      </c>
      <c r="F4" s="113" t="s">
        <v>364</v>
      </c>
      <c r="G4" s="69" t="s">
        <v>365</v>
      </c>
      <c r="H4" s="114"/>
      <c r="I4" s="114"/>
      <c r="J4" s="114"/>
      <c r="K4" s="114"/>
      <c r="L4" s="114"/>
      <c r="M4" s="114"/>
      <c r="N4" s="114"/>
      <c r="O4" s="114"/>
      <c r="P4" s="114"/>
      <c r="Q4" s="114"/>
    </row>
    <row r="5" spans="1:30" ht="62.25" customHeight="1" x14ac:dyDescent="0.25">
      <c r="B5" s="21" t="s">
        <v>371</v>
      </c>
      <c r="C5" s="61">
        <v>2023</v>
      </c>
      <c r="D5" s="75">
        <v>5</v>
      </c>
      <c r="E5" s="75">
        <v>5</v>
      </c>
      <c r="F5" s="76">
        <f>IFERROR(Tabla52[[#This Row],[EJECUTADO]]/Tabla52[[#This Row],[META]]," ")</f>
        <v>1</v>
      </c>
      <c r="G5" s="77">
        <f>+E5/D$9</f>
        <v>0.21739130434782608</v>
      </c>
    </row>
    <row r="6" spans="1:30" ht="62.25" customHeight="1" x14ac:dyDescent="0.25">
      <c r="B6" s="21" t="s">
        <v>371</v>
      </c>
      <c r="C6" s="61">
        <v>2024</v>
      </c>
      <c r="D6" s="75">
        <v>11</v>
      </c>
      <c r="E6" s="75">
        <v>11</v>
      </c>
      <c r="F6" s="76">
        <f>IFERROR(Tabla52[[#This Row],[EJECUTADO]]/Tabla52[[#This Row],[META]]," ")</f>
        <v>1</v>
      </c>
      <c r="G6" s="77">
        <f>(E5+E6)/D$9</f>
        <v>0.69565217391304346</v>
      </c>
      <c r="H6" s="81"/>
      <c r="I6" s="80"/>
      <c r="J6" s="80"/>
      <c r="K6" s="81"/>
      <c r="L6" s="80"/>
      <c r="M6" s="80"/>
      <c r="N6" s="81"/>
      <c r="O6" s="80"/>
      <c r="P6" s="80"/>
      <c r="Q6" s="81"/>
    </row>
    <row r="7" spans="1:30" ht="62.25" customHeight="1" x14ac:dyDescent="0.25">
      <c r="B7" s="21" t="s">
        <v>371</v>
      </c>
      <c r="C7" s="61">
        <v>2025</v>
      </c>
      <c r="D7" s="75">
        <v>3</v>
      </c>
      <c r="E7" s="75"/>
      <c r="F7" s="76">
        <f>IFERROR(Tabla52[[#This Row],[EJECUTADO]]/Tabla52[[#This Row],[META]]," ")</f>
        <v>0</v>
      </c>
      <c r="G7" s="77">
        <f>(E5+E6+E7)/D$9</f>
        <v>0.69565217391304346</v>
      </c>
      <c r="H7" s="81"/>
      <c r="I7" s="80"/>
      <c r="J7" s="80"/>
      <c r="K7" s="81"/>
      <c r="L7" s="80"/>
      <c r="M7" s="80"/>
      <c r="N7" s="81"/>
      <c r="O7" s="80"/>
      <c r="P7" s="80"/>
      <c r="Q7" s="81"/>
    </row>
    <row r="8" spans="1:30" ht="62.25" customHeight="1" x14ac:dyDescent="0.25">
      <c r="B8" s="21" t="s">
        <v>371</v>
      </c>
      <c r="C8" s="61">
        <v>2026</v>
      </c>
      <c r="D8" s="75">
        <v>4</v>
      </c>
      <c r="E8" s="75"/>
      <c r="F8" s="76">
        <f>IFERROR(Tabla52[[#This Row],[EJECUTADO]]/Tabla52[[#This Row],[META]]," ")</f>
        <v>0</v>
      </c>
      <c r="G8" s="77">
        <f>(E5+E6+E7+E8)/D$9</f>
        <v>0.69565217391304346</v>
      </c>
      <c r="H8" s="81"/>
      <c r="I8" s="80"/>
      <c r="J8" s="80"/>
      <c r="K8" s="81"/>
      <c r="L8" s="80"/>
      <c r="M8" s="80"/>
      <c r="N8" s="81"/>
      <c r="O8" s="80"/>
      <c r="P8" s="80"/>
      <c r="Q8" s="81"/>
    </row>
    <row r="9" spans="1:30" ht="62.25" customHeight="1" x14ac:dyDescent="0.25">
      <c r="A9" s="89"/>
      <c r="B9" s="21" t="s">
        <v>371</v>
      </c>
      <c r="C9" s="84" t="s">
        <v>369</v>
      </c>
      <c r="D9" s="85">
        <f>SUBTOTAL(109,D5:D8)</f>
        <v>23</v>
      </c>
      <c r="E9" s="85">
        <f>SUBTOTAL(109,E5:E8)</f>
        <v>16</v>
      </c>
      <c r="F9" s="92">
        <f>IFERROR(Tabla52[[#This Row],[EJECUTADO]]/Tabla52[[#This Row],[META]]," ")</f>
        <v>0.69565217391304346</v>
      </c>
      <c r="G9" s="92">
        <f>IFERROR(Tabla52[[#This Row],[EJECUTADO]]/Tabla52[[#This Row],[META]]," ")</f>
        <v>0.69565217391304346</v>
      </c>
      <c r="H9" s="81"/>
      <c r="I9" s="87"/>
      <c r="J9" s="87"/>
      <c r="K9" s="88"/>
      <c r="L9" s="87"/>
      <c r="M9" s="87"/>
      <c r="N9" s="88"/>
      <c r="O9" s="87"/>
      <c r="P9" s="87"/>
      <c r="Q9" s="88"/>
      <c r="R9" s="89"/>
      <c r="S9" s="89"/>
      <c r="U9" s="89"/>
      <c r="V9" s="89"/>
      <c r="W9" s="89"/>
      <c r="X9" s="89"/>
      <c r="Y9" s="89"/>
      <c r="Z9" s="89"/>
      <c r="AA9" s="89"/>
      <c r="AB9" s="89"/>
      <c r="AC9" s="89"/>
      <c r="AD9" s="89"/>
    </row>
    <row r="10" spans="1:30" ht="62.25" customHeight="1" x14ac:dyDescent="0.25">
      <c r="B10" s="21" t="s">
        <v>370</v>
      </c>
      <c r="C10" s="61">
        <v>2023</v>
      </c>
      <c r="D10" s="75">
        <v>1</v>
      </c>
      <c r="E10" s="75">
        <v>1</v>
      </c>
      <c r="F10" s="76">
        <f>IFERROR(Tabla52[[#This Row],[EJECUTADO]]/Tabla52[[#This Row],[META]]," ")</f>
        <v>1</v>
      </c>
      <c r="G10" s="77">
        <f>+E10/D$14</f>
        <v>0.25</v>
      </c>
      <c r="H10" s="80"/>
      <c r="I10" s="80"/>
      <c r="J10" s="80"/>
      <c r="K10" s="80"/>
      <c r="L10" s="80"/>
      <c r="M10" s="80"/>
      <c r="N10" s="80"/>
      <c r="O10" s="80"/>
      <c r="P10" s="80"/>
      <c r="Q10" s="81"/>
    </row>
    <row r="11" spans="1:30" ht="62.25" customHeight="1" x14ac:dyDescent="0.25">
      <c r="B11" s="21" t="s">
        <v>370</v>
      </c>
      <c r="C11" s="61">
        <v>2024</v>
      </c>
      <c r="D11" s="75">
        <v>1</v>
      </c>
      <c r="E11" s="75">
        <v>1</v>
      </c>
      <c r="F11" s="76">
        <f>IFERROR(Tabla52[[#This Row],[EJECUTADO]]/Tabla52[[#This Row],[META]]," ")</f>
        <v>1</v>
      </c>
      <c r="G11" s="77">
        <f>(E10+E11)/D$14</f>
        <v>0.5</v>
      </c>
      <c r="H11" s="80"/>
      <c r="I11" s="80"/>
      <c r="J11" s="80"/>
      <c r="K11" s="80"/>
      <c r="L11" s="80"/>
      <c r="M11" s="80"/>
      <c r="N11" s="80"/>
      <c r="O11" s="80"/>
      <c r="P11" s="80"/>
      <c r="Q11" s="81"/>
    </row>
    <row r="12" spans="1:30" ht="62.25" customHeight="1" x14ac:dyDescent="0.25">
      <c r="B12" s="21" t="s">
        <v>370</v>
      </c>
      <c r="C12" s="61">
        <v>2025</v>
      </c>
      <c r="D12" s="75">
        <v>1</v>
      </c>
      <c r="E12" s="75"/>
      <c r="F12" s="76">
        <f>IFERROR(Tabla52[[#This Row],[EJECUTADO]]/Tabla52[[#This Row],[META]]," ")</f>
        <v>0</v>
      </c>
      <c r="G12" s="77">
        <f>(E10+E11+E12)/D$14</f>
        <v>0.5</v>
      </c>
      <c r="H12" s="80"/>
      <c r="I12" s="80"/>
      <c r="J12" s="80"/>
      <c r="K12" s="80"/>
      <c r="L12" s="80"/>
      <c r="M12" s="80"/>
      <c r="N12" s="80"/>
      <c r="O12" s="80"/>
      <c r="P12" s="80"/>
      <c r="Q12" s="81"/>
    </row>
    <row r="13" spans="1:30" ht="62.25" customHeight="1" x14ac:dyDescent="0.25">
      <c r="B13" s="21" t="s">
        <v>370</v>
      </c>
      <c r="C13" s="61">
        <v>2026</v>
      </c>
      <c r="D13" s="75">
        <v>1</v>
      </c>
      <c r="E13" s="75"/>
      <c r="F13" s="76">
        <f>IFERROR(Tabla52[[#This Row],[EJECUTADO]]/Tabla52[[#This Row],[META]]," ")</f>
        <v>0</v>
      </c>
      <c r="G13" s="77">
        <f>(E10+E11+E12+E13)/D$14</f>
        <v>0.5</v>
      </c>
      <c r="H13" s="80"/>
      <c r="I13" s="80"/>
      <c r="J13" s="80"/>
      <c r="K13" s="80"/>
      <c r="L13" s="80"/>
      <c r="M13" s="80"/>
      <c r="N13" s="80"/>
      <c r="O13" s="80"/>
      <c r="P13" s="80"/>
      <c r="Q13" s="81"/>
    </row>
    <row r="14" spans="1:30" ht="62.25" customHeight="1" x14ac:dyDescent="0.25">
      <c r="B14" s="21" t="s">
        <v>370</v>
      </c>
      <c r="C14" s="84" t="s">
        <v>369</v>
      </c>
      <c r="D14" s="85">
        <f>SUBTOTAL(109,D10:D13)</f>
        <v>4</v>
      </c>
      <c r="E14" s="85">
        <f>SUBTOTAL(109,E10:E13)</f>
        <v>2</v>
      </c>
      <c r="F14" s="92">
        <f>IFERROR(Tabla52[[#This Row],[EJECUTADO]]/Tabla52[[#This Row],[META]]," ")</f>
        <v>0.5</v>
      </c>
      <c r="G14" s="92">
        <f>IFERROR(Tabla52[[#This Row],[EJECUTADO]]/Tabla52[[#This Row],[META]]," ")</f>
        <v>0.5</v>
      </c>
      <c r="H14" s="80"/>
      <c r="I14" s="87"/>
      <c r="J14" s="87"/>
      <c r="K14" s="87"/>
      <c r="L14" s="87"/>
      <c r="M14" s="87"/>
      <c r="N14" s="87"/>
      <c r="O14" s="87"/>
      <c r="P14" s="87"/>
      <c r="Q14" s="88"/>
      <c r="R14" s="89"/>
      <c r="S14" s="89"/>
      <c r="U14" s="89"/>
      <c r="V14" s="89"/>
      <c r="W14" s="89"/>
      <c r="X14" s="89"/>
      <c r="Y14" s="89"/>
      <c r="Z14" s="89"/>
      <c r="AA14" s="89"/>
      <c r="AB14" s="89"/>
      <c r="AC14" s="89"/>
      <c r="AD14" s="89"/>
    </row>
    <row r="15" spans="1:30" ht="62.25" customHeight="1" x14ac:dyDescent="0.25">
      <c r="B15" s="21" t="s">
        <v>386</v>
      </c>
      <c r="C15" s="61">
        <v>2023</v>
      </c>
      <c r="D15" s="75">
        <v>3</v>
      </c>
      <c r="E15" s="75">
        <v>3</v>
      </c>
      <c r="F15" s="76">
        <f>IFERROR(Tabla52[[#This Row],[EJECUTADO]]/Tabla52[[#This Row],[META]]," ")</f>
        <v>1</v>
      </c>
      <c r="G15" s="77">
        <f>+E15/D$19</f>
        <v>0.25</v>
      </c>
      <c r="H15" s="80"/>
      <c r="I15" s="80"/>
      <c r="J15" s="80"/>
      <c r="K15" s="80"/>
      <c r="L15" s="80"/>
      <c r="M15" s="80"/>
      <c r="N15" s="80"/>
      <c r="O15" s="80"/>
      <c r="P15" s="80"/>
      <c r="Q15" s="81"/>
    </row>
    <row r="16" spans="1:30" ht="62.25" customHeight="1" x14ac:dyDescent="0.25">
      <c r="B16" s="115" t="s">
        <v>386</v>
      </c>
      <c r="C16" s="61">
        <v>2024</v>
      </c>
      <c r="D16" s="75">
        <v>3</v>
      </c>
      <c r="E16" s="75">
        <v>3</v>
      </c>
      <c r="F16" s="76">
        <f>IFERROR(Tabla52[[#This Row],[EJECUTADO]]/Tabla52[[#This Row],[META]]," ")</f>
        <v>1</v>
      </c>
      <c r="G16" s="77">
        <f>(E15+E16)/D19</f>
        <v>0.5</v>
      </c>
      <c r="H16" s="80"/>
      <c r="I16" s="80"/>
      <c r="J16" s="80"/>
      <c r="K16" s="80"/>
      <c r="L16" s="80"/>
      <c r="M16" s="80"/>
      <c r="N16" s="80"/>
      <c r="O16" s="80"/>
      <c r="P16" s="80"/>
      <c r="Q16" s="81"/>
    </row>
    <row r="17" spans="2:30" ht="62.25" customHeight="1" x14ac:dyDescent="0.25">
      <c r="B17" s="115" t="s">
        <v>386</v>
      </c>
      <c r="C17" s="61">
        <v>2025</v>
      </c>
      <c r="D17" s="75">
        <v>3</v>
      </c>
      <c r="E17" s="75"/>
      <c r="F17" s="76">
        <f>IFERROR(Tabla52[[#This Row],[EJECUTADO]]/Tabla52[[#This Row],[META]]," ")</f>
        <v>0</v>
      </c>
      <c r="G17" s="77">
        <f>(E15+E16+E17)/D19</f>
        <v>0.5</v>
      </c>
      <c r="H17" s="80"/>
      <c r="I17" s="80"/>
      <c r="J17" s="80"/>
      <c r="K17" s="80"/>
      <c r="L17" s="80"/>
      <c r="M17" s="80"/>
      <c r="N17" s="80"/>
      <c r="O17" s="80"/>
      <c r="P17" s="80"/>
      <c r="Q17" s="81"/>
    </row>
    <row r="18" spans="2:30" ht="62.25" customHeight="1" x14ac:dyDescent="0.25">
      <c r="B18" s="115" t="s">
        <v>386</v>
      </c>
      <c r="C18" s="61">
        <v>2026</v>
      </c>
      <c r="D18" s="75">
        <v>3</v>
      </c>
      <c r="E18" s="75"/>
      <c r="F18" s="76">
        <f>IFERROR(Tabla52[[#This Row],[EJECUTADO]]/Tabla52[[#This Row],[META]]," ")</f>
        <v>0</v>
      </c>
      <c r="G18" s="77">
        <f>(E15+E16+E17+E18)/D19</f>
        <v>0.5</v>
      </c>
      <c r="H18" s="80"/>
      <c r="I18" s="80"/>
      <c r="J18" s="80"/>
      <c r="K18" s="80"/>
      <c r="L18" s="80"/>
      <c r="M18" s="80"/>
      <c r="N18" s="80"/>
      <c r="O18" s="80"/>
      <c r="P18" s="80"/>
      <c r="Q18" s="81"/>
    </row>
    <row r="19" spans="2:30" ht="62.25" customHeight="1" x14ac:dyDescent="0.25">
      <c r="B19" s="115" t="s">
        <v>386</v>
      </c>
      <c r="C19" s="84" t="s">
        <v>369</v>
      </c>
      <c r="D19" s="85">
        <f>SUBTOTAL(109,D15:D18)</f>
        <v>12</v>
      </c>
      <c r="E19" s="85">
        <f>SUBTOTAL(109,E15:E18)</f>
        <v>6</v>
      </c>
      <c r="F19" s="92">
        <f>IFERROR(Tabla52[[#This Row],[EJECUTADO]]/Tabla52[[#This Row],[META]]," ")</f>
        <v>0.5</v>
      </c>
      <c r="G19" s="92">
        <f>IFERROR(Tabla52[[#This Row],[EJECUTADO]]/Tabla52[[#This Row],[META]]," ")</f>
        <v>0.5</v>
      </c>
      <c r="H19" s="80"/>
      <c r="I19" s="87"/>
      <c r="J19" s="87"/>
      <c r="K19" s="87"/>
      <c r="L19" s="87"/>
      <c r="M19" s="87"/>
      <c r="N19" s="87"/>
      <c r="O19" s="87"/>
      <c r="P19" s="87"/>
      <c r="Q19" s="88"/>
      <c r="R19" s="89"/>
      <c r="S19" s="89"/>
      <c r="U19" s="89"/>
      <c r="V19" s="89"/>
      <c r="W19" s="89"/>
      <c r="X19" s="89"/>
      <c r="Y19" s="89"/>
      <c r="Z19" s="89"/>
      <c r="AA19" s="89"/>
      <c r="AB19" s="89"/>
      <c r="AC19" s="89"/>
      <c r="AD19" s="89"/>
    </row>
    <row r="20" spans="2:30" ht="62.25" customHeight="1" x14ac:dyDescent="0.25">
      <c r="B20" s="21" t="s">
        <v>387</v>
      </c>
      <c r="C20" s="61">
        <v>2023</v>
      </c>
      <c r="D20" s="75">
        <v>25</v>
      </c>
      <c r="E20" s="75">
        <v>25</v>
      </c>
      <c r="F20" s="76">
        <f>IFERROR(Tabla52[[#This Row],[EJECUTADO]]/Tabla52[[#This Row],[META]]," ")</f>
        <v>1</v>
      </c>
      <c r="G20" s="77">
        <f>+E20/D$24</f>
        <v>0.27777777777777779</v>
      </c>
      <c r="H20" s="80"/>
      <c r="I20" s="80"/>
      <c r="J20" s="80"/>
      <c r="K20" s="80"/>
      <c r="L20" s="80"/>
      <c r="M20" s="80"/>
      <c r="N20" s="80"/>
      <c r="O20" s="80"/>
      <c r="P20" s="80"/>
      <c r="Q20" s="81"/>
    </row>
    <row r="21" spans="2:30" ht="62.25" customHeight="1" x14ac:dyDescent="0.25">
      <c r="B21" s="21" t="s">
        <v>387</v>
      </c>
      <c r="C21" s="61">
        <v>2024</v>
      </c>
      <c r="D21" s="75">
        <v>25</v>
      </c>
      <c r="E21" s="75">
        <v>25</v>
      </c>
      <c r="F21" s="76">
        <f>IFERROR(Tabla52[[#This Row],[EJECUTADO]]/Tabla52[[#This Row],[META]]," ")</f>
        <v>1</v>
      </c>
      <c r="G21" s="77">
        <f>(E20+E21)/D24</f>
        <v>0.55555555555555558</v>
      </c>
      <c r="H21" s="80"/>
      <c r="I21" s="80"/>
      <c r="J21" s="80"/>
      <c r="K21" s="80"/>
      <c r="L21" s="80"/>
      <c r="M21" s="80"/>
      <c r="N21" s="80"/>
      <c r="O21" s="80"/>
      <c r="P21" s="80"/>
      <c r="Q21" s="81"/>
    </row>
    <row r="22" spans="2:30" ht="62.25" customHeight="1" x14ac:dyDescent="0.25">
      <c r="B22" s="21" t="s">
        <v>387</v>
      </c>
      <c r="C22" s="61">
        <v>2025</v>
      </c>
      <c r="D22" s="75">
        <v>15</v>
      </c>
      <c r="E22" s="75"/>
      <c r="F22" s="76">
        <f>IFERROR(Tabla52[[#This Row],[EJECUTADO]]/Tabla52[[#This Row],[META]]," ")</f>
        <v>0</v>
      </c>
      <c r="G22" s="77">
        <f>(E20+E21+E22)/D24</f>
        <v>0.55555555555555558</v>
      </c>
      <c r="H22" s="80"/>
      <c r="I22" s="80"/>
      <c r="J22" s="80"/>
      <c r="K22" s="80"/>
      <c r="L22" s="80"/>
      <c r="M22" s="80"/>
      <c r="N22" s="80"/>
      <c r="O22" s="80"/>
      <c r="P22" s="80"/>
      <c r="Q22" s="81"/>
    </row>
    <row r="23" spans="2:30" ht="62.25" customHeight="1" x14ac:dyDescent="0.25">
      <c r="B23" s="21" t="s">
        <v>387</v>
      </c>
      <c r="C23" s="61">
        <v>2026</v>
      </c>
      <c r="D23" s="75">
        <v>25</v>
      </c>
      <c r="E23" s="75"/>
      <c r="F23" s="76">
        <f>IFERROR(Tabla52[[#This Row],[EJECUTADO]]/Tabla52[[#This Row],[META]]," ")</f>
        <v>0</v>
      </c>
      <c r="G23" s="77">
        <f>(E20+E21+E22+E23)/D24</f>
        <v>0.55555555555555558</v>
      </c>
      <c r="H23" s="80"/>
      <c r="I23" s="80"/>
      <c r="J23" s="80"/>
      <c r="K23" s="80"/>
      <c r="L23" s="80"/>
      <c r="M23" s="80"/>
      <c r="N23" s="80"/>
      <c r="O23" s="80"/>
      <c r="P23" s="80"/>
      <c r="Q23" s="81"/>
    </row>
    <row r="24" spans="2:30" ht="62.25" customHeight="1" x14ac:dyDescent="0.25">
      <c r="B24" s="21" t="s">
        <v>387</v>
      </c>
      <c r="C24" s="84" t="s">
        <v>369</v>
      </c>
      <c r="D24" s="85">
        <f>SUBTOTAL(109,D20:D23)</f>
        <v>90</v>
      </c>
      <c r="E24" s="85">
        <f>SUBTOTAL(109,E20:E23)</f>
        <v>50</v>
      </c>
      <c r="F24" s="92">
        <f>IFERROR(Tabla52[[#This Row],[EJECUTADO]]/Tabla52[[#This Row],[META]]," ")</f>
        <v>0.55555555555555558</v>
      </c>
      <c r="G24" s="92">
        <f>IFERROR(Tabla52[[#This Row],[EJECUTADO]]/Tabla52[[#This Row],[META]]," ")</f>
        <v>0.55555555555555558</v>
      </c>
      <c r="H24" s="80"/>
      <c r="I24" s="87"/>
      <c r="J24" s="87"/>
      <c r="K24" s="87"/>
      <c r="L24" s="87"/>
      <c r="M24" s="87"/>
      <c r="N24" s="87"/>
      <c r="O24" s="87"/>
      <c r="P24" s="87"/>
      <c r="Q24" s="88"/>
      <c r="R24" s="89"/>
      <c r="S24" s="89"/>
      <c r="U24" s="89"/>
      <c r="V24" s="89"/>
      <c r="W24" s="89"/>
      <c r="X24" s="89"/>
      <c r="Y24" s="89"/>
      <c r="Z24" s="89"/>
      <c r="AA24" s="89"/>
      <c r="AB24" s="89"/>
      <c r="AC24" s="89"/>
      <c r="AD24" s="89"/>
    </row>
    <row r="25" spans="2:30" ht="62.25" customHeight="1" x14ac:dyDescent="0.25">
      <c r="B25" s="21" t="s">
        <v>368</v>
      </c>
      <c r="C25" s="61">
        <v>2023</v>
      </c>
      <c r="D25" s="75">
        <v>9</v>
      </c>
      <c r="E25" s="75">
        <v>9</v>
      </c>
      <c r="F25" s="76">
        <f>IFERROR(Tabla52[[#This Row],[EJECUTADO]]/Tabla52[[#This Row],[META]]," ")</f>
        <v>1</v>
      </c>
      <c r="G25" s="77">
        <f>+E25/D$29</f>
        <v>0.31034482758620691</v>
      </c>
      <c r="H25" s="80"/>
      <c r="I25" s="80"/>
      <c r="J25" s="80"/>
      <c r="K25" s="80"/>
      <c r="L25" s="80"/>
      <c r="M25" s="80"/>
      <c r="N25" s="80"/>
      <c r="O25" s="80"/>
      <c r="P25" s="80"/>
      <c r="Q25" s="81"/>
    </row>
    <row r="26" spans="2:30" ht="62.25" customHeight="1" x14ac:dyDescent="0.25">
      <c r="B26" s="21" t="s">
        <v>368</v>
      </c>
      <c r="C26" s="61">
        <v>2024</v>
      </c>
      <c r="D26" s="75">
        <v>8</v>
      </c>
      <c r="E26" s="75">
        <v>8</v>
      </c>
      <c r="F26" s="76">
        <f>IFERROR(Tabla52[[#This Row],[EJECUTADO]]/Tabla52[[#This Row],[META]]," ")</f>
        <v>1</v>
      </c>
      <c r="G26" s="77">
        <f>(E25+E26)/D29</f>
        <v>0.58620689655172409</v>
      </c>
      <c r="H26" s="80"/>
      <c r="I26" s="80"/>
      <c r="J26" s="80"/>
      <c r="K26" s="80"/>
      <c r="L26" s="80"/>
      <c r="M26" s="80"/>
      <c r="N26" s="80"/>
      <c r="O26" s="80"/>
      <c r="P26" s="80"/>
      <c r="Q26" s="81"/>
    </row>
    <row r="27" spans="2:30" ht="62.25" customHeight="1" x14ac:dyDescent="0.25">
      <c r="B27" s="21" t="s">
        <v>368</v>
      </c>
      <c r="C27" s="61">
        <v>2025</v>
      </c>
      <c r="D27" s="75">
        <v>4</v>
      </c>
      <c r="E27" s="75"/>
      <c r="F27" s="76">
        <f>IFERROR(Tabla52[[#This Row],[EJECUTADO]]/Tabla52[[#This Row],[META]]," ")</f>
        <v>0</v>
      </c>
      <c r="G27" s="77">
        <f>(E25+E26+E27)/D29</f>
        <v>0.58620689655172409</v>
      </c>
      <c r="H27" s="80"/>
      <c r="I27" s="80"/>
      <c r="J27" s="80"/>
      <c r="K27" s="80"/>
      <c r="L27" s="80"/>
      <c r="M27" s="80"/>
      <c r="N27" s="80"/>
      <c r="O27" s="80"/>
      <c r="P27" s="80"/>
      <c r="Q27" s="81"/>
    </row>
    <row r="28" spans="2:30" ht="62.25" customHeight="1" x14ac:dyDescent="0.25">
      <c r="B28" s="21" t="s">
        <v>368</v>
      </c>
      <c r="C28" s="61">
        <v>2026</v>
      </c>
      <c r="D28" s="75">
        <v>8</v>
      </c>
      <c r="E28" s="75"/>
      <c r="F28" s="76">
        <f>IFERROR(Tabla52[[#This Row],[EJECUTADO]]/Tabla52[[#This Row],[META]]," ")</f>
        <v>0</v>
      </c>
      <c r="G28" s="77">
        <f>(E25+E26+E27+E28)/D29</f>
        <v>0.58620689655172409</v>
      </c>
      <c r="H28" s="80"/>
      <c r="I28" s="80"/>
      <c r="J28" s="80"/>
      <c r="K28" s="80"/>
      <c r="L28" s="80"/>
      <c r="M28" s="80"/>
      <c r="N28" s="80"/>
      <c r="O28" s="80"/>
      <c r="P28" s="80"/>
      <c r="Q28" s="81"/>
    </row>
    <row r="29" spans="2:30" ht="62.25" customHeight="1" x14ac:dyDescent="0.25">
      <c r="B29" s="95" t="s">
        <v>368</v>
      </c>
      <c r="C29" s="84" t="s">
        <v>369</v>
      </c>
      <c r="D29" s="85">
        <f>SUBTOTAL(109,D25:D28)</f>
        <v>29</v>
      </c>
      <c r="E29" s="85">
        <f>SUBTOTAL(109,E25:E28)</f>
        <v>17</v>
      </c>
      <c r="F29" s="92">
        <f>IFERROR(Tabla52[[#This Row],[EJECUTADO]]/Tabla52[[#This Row],[META]]," ")</f>
        <v>0.58620689655172409</v>
      </c>
      <c r="G29" s="92">
        <f>IFERROR(Tabla52[[#This Row],[EJECUTADO]]/Tabla52[[#This Row],[META]]," ")</f>
        <v>0.58620689655172409</v>
      </c>
      <c r="H29" s="80"/>
      <c r="I29" s="87"/>
      <c r="J29" s="87"/>
      <c r="K29" s="87"/>
      <c r="L29" s="87"/>
      <c r="M29" s="87"/>
      <c r="N29" s="87"/>
      <c r="O29" s="87"/>
      <c r="P29" s="87"/>
      <c r="Q29" s="88"/>
      <c r="R29" s="89"/>
      <c r="S29" s="89"/>
      <c r="U29" s="89"/>
      <c r="V29" s="89"/>
      <c r="W29" s="89"/>
      <c r="X29" s="89"/>
      <c r="Y29" s="89"/>
      <c r="Z29" s="89"/>
      <c r="AA29" s="89"/>
      <c r="AB29" s="89"/>
      <c r="AC29" s="89"/>
      <c r="AD29" s="89"/>
    </row>
    <row r="30" spans="2:30" ht="62.25" customHeight="1" x14ac:dyDescent="0.25">
      <c r="B30" s="21" t="s">
        <v>375</v>
      </c>
      <c r="C30" s="61">
        <v>2023</v>
      </c>
      <c r="D30" s="75">
        <v>26</v>
      </c>
      <c r="E30" s="75">
        <v>26</v>
      </c>
      <c r="F30" s="76">
        <f>IFERROR(Tabla52[[#This Row],[EJECUTADO]]/Tabla52[[#This Row],[META]]," ")</f>
        <v>1</v>
      </c>
      <c r="G30" s="77">
        <f>+E30/D$34</f>
        <v>0.26</v>
      </c>
      <c r="H30" s="80"/>
      <c r="I30" s="80"/>
      <c r="J30" s="80"/>
      <c r="K30" s="80"/>
      <c r="L30" s="80"/>
      <c r="M30" s="80"/>
      <c r="N30" s="80"/>
      <c r="O30" s="80"/>
      <c r="P30" s="80"/>
      <c r="Q30" s="81"/>
    </row>
    <row r="31" spans="2:30" ht="62.25" customHeight="1" x14ac:dyDescent="0.25">
      <c r="B31" s="21" t="s">
        <v>375</v>
      </c>
      <c r="C31" s="61">
        <v>2024</v>
      </c>
      <c r="D31" s="75">
        <v>29</v>
      </c>
      <c r="E31" s="75">
        <v>29</v>
      </c>
      <c r="F31" s="76">
        <f>IFERROR(Tabla52[[#This Row],[EJECUTADO]]/Tabla52[[#This Row],[META]]," ")</f>
        <v>1</v>
      </c>
      <c r="G31" s="77">
        <f>(E30+E31)/D34</f>
        <v>0.55000000000000004</v>
      </c>
      <c r="H31" s="80"/>
      <c r="I31" s="80"/>
      <c r="J31" s="80"/>
      <c r="K31" s="80"/>
      <c r="L31" s="80"/>
      <c r="M31" s="80"/>
      <c r="N31" s="80"/>
      <c r="O31" s="80"/>
      <c r="P31" s="80"/>
      <c r="Q31" s="81"/>
    </row>
    <row r="32" spans="2:30" ht="62.25" customHeight="1" x14ac:dyDescent="0.25">
      <c r="B32" s="21" t="s">
        <v>375</v>
      </c>
      <c r="C32" s="61">
        <v>2025</v>
      </c>
      <c r="D32" s="75">
        <v>23</v>
      </c>
      <c r="E32" s="75"/>
      <c r="F32" s="76">
        <f>IFERROR(Tabla52[[#This Row],[EJECUTADO]]/Tabla52[[#This Row],[META]]," ")</f>
        <v>0</v>
      </c>
      <c r="G32" s="77">
        <f>(E30+E31+E32)/D34</f>
        <v>0.55000000000000004</v>
      </c>
      <c r="H32" s="80"/>
      <c r="I32" s="80"/>
      <c r="J32" s="80"/>
      <c r="K32" s="80"/>
      <c r="L32" s="80"/>
      <c r="M32" s="80"/>
      <c r="N32" s="80"/>
      <c r="O32" s="80"/>
      <c r="P32" s="80"/>
      <c r="Q32" s="81"/>
    </row>
    <row r="33" spans="2:30" ht="62.25" customHeight="1" x14ac:dyDescent="0.25">
      <c r="B33" s="21" t="s">
        <v>375</v>
      </c>
      <c r="C33" s="61">
        <v>2026</v>
      </c>
      <c r="D33" s="75">
        <v>22</v>
      </c>
      <c r="E33" s="75"/>
      <c r="F33" s="76">
        <f>IFERROR(Tabla52[[#This Row],[EJECUTADO]]/Tabla52[[#This Row],[META]]," ")</f>
        <v>0</v>
      </c>
      <c r="G33" s="77">
        <f>(E30+E31+E32+E33)/D34</f>
        <v>0.55000000000000004</v>
      </c>
      <c r="H33" s="80"/>
      <c r="I33" s="80"/>
      <c r="J33" s="80"/>
      <c r="K33" s="80"/>
      <c r="L33" s="80"/>
      <c r="M33" s="80"/>
      <c r="N33" s="80"/>
      <c r="O33" s="80"/>
      <c r="P33" s="80"/>
      <c r="Q33" s="81"/>
    </row>
    <row r="34" spans="2:30" ht="62.25" customHeight="1" x14ac:dyDescent="0.25">
      <c r="B34" s="95" t="s">
        <v>375</v>
      </c>
      <c r="C34" s="84" t="s">
        <v>369</v>
      </c>
      <c r="D34" s="85">
        <f>SUBTOTAL(109,D30:D33)</f>
        <v>100</v>
      </c>
      <c r="E34" s="85">
        <f>SUBTOTAL(109,E30:E33)</f>
        <v>55</v>
      </c>
      <c r="F34" s="92">
        <f>IFERROR(Tabla52[[#This Row],[EJECUTADO]]/Tabla52[[#This Row],[META]]," ")</f>
        <v>0.55000000000000004</v>
      </c>
      <c r="G34" s="92">
        <f>IFERROR(Tabla52[[#This Row],[EJECUTADO]]/Tabla52[[#This Row],[META]]," ")</f>
        <v>0.55000000000000004</v>
      </c>
      <c r="H34" s="80"/>
      <c r="I34" s="87"/>
      <c r="J34" s="87"/>
      <c r="K34" s="87"/>
      <c r="L34" s="87"/>
      <c r="M34" s="87"/>
      <c r="N34" s="87"/>
      <c r="O34" s="87"/>
      <c r="P34" s="87"/>
      <c r="Q34" s="88"/>
      <c r="R34" s="89"/>
      <c r="S34" s="89"/>
      <c r="U34" s="89"/>
      <c r="V34" s="89"/>
      <c r="W34" s="89"/>
      <c r="X34" s="89"/>
      <c r="Y34" s="89"/>
      <c r="Z34" s="89"/>
      <c r="AA34" s="89"/>
      <c r="AB34" s="89"/>
      <c r="AC34" s="89"/>
      <c r="AD34" s="89"/>
    </row>
    <row r="35" spans="2:30" ht="62.25" customHeight="1" x14ac:dyDescent="0.25">
      <c r="B35" s="21" t="s">
        <v>373</v>
      </c>
      <c r="C35" s="61">
        <v>2023</v>
      </c>
      <c r="D35" s="75">
        <v>7</v>
      </c>
      <c r="E35" s="75">
        <v>7</v>
      </c>
      <c r="F35" s="76">
        <f>IFERROR(Tabla52[[#This Row],[EJECUTADO]]/Tabla52[[#This Row],[META]]," ")</f>
        <v>1</v>
      </c>
      <c r="G35" s="76">
        <f>+E35/D$34</f>
        <v>7.0000000000000007E-2</v>
      </c>
      <c r="H35" s="80"/>
      <c r="I35" s="80"/>
      <c r="J35" s="80"/>
      <c r="K35" s="80"/>
      <c r="L35" s="80"/>
      <c r="M35" s="80"/>
      <c r="N35" s="80"/>
      <c r="O35" s="80"/>
      <c r="P35" s="80"/>
      <c r="Q35" s="81"/>
    </row>
    <row r="36" spans="2:30" ht="62.25" customHeight="1" x14ac:dyDescent="0.25">
      <c r="B36" s="21" t="s">
        <v>373</v>
      </c>
      <c r="C36" s="61">
        <v>2024</v>
      </c>
      <c r="D36" s="75">
        <v>11</v>
      </c>
      <c r="E36" s="75">
        <v>11</v>
      </c>
      <c r="F36" s="76">
        <f>IFERROR(Tabla52[[#This Row],[EJECUTADO]]/Tabla52[[#This Row],[META]]," ")</f>
        <v>1</v>
      </c>
      <c r="G36" s="76">
        <f>(E35+E36)/D39</f>
        <v>0.75</v>
      </c>
      <c r="H36" s="80"/>
      <c r="I36" s="80"/>
      <c r="J36" s="80"/>
      <c r="K36" s="80"/>
      <c r="L36" s="80"/>
      <c r="M36" s="80"/>
      <c r="N36" s="80"/>
      <c r="O36" s="80"/>
      <c r="P36" s="80"/>
      <c r="Q36" s="81"/>
    </row>
    <row r="37" spans="2:30" ht="62.25" customHeight="1" x14ac:dyDescent="0.25">
      <c r="B37" s="21" t="s">
        <v>373</v>
      </c>
      <c r="C37" s="61">
        <v>2025</v>
      </c>
      <c r="D37" s="75">
        <v>3</v>
      </c>
      <c r="E37" s="75"/>
      <c r="F37" s="76">
        <f>IFERROR(Tabla52[[#This Row],[EJECUTADO]]/Tabla52[[#This Row],[META]]," ")</f>
        <v>0</v>
      </c>
      <c r="G37" s="76">
        <f>(E35+E36+E37)/D39</f>
        <v>0.75</v>
      </c>
      <c r="H37" s="80"/>
      <c r="I37" s="80"/>
      <c r="J37" s="80"/>
      <c r="K37" s="80"/>
      <c r="L37" s="80"/>
      <c r="M37" s="80"/>
      <c r="N37" s="80"/>
      <c r="O37" s="80"/>
      <c r="P37" s="80"/>
      <c r="Q37" s="81"/>
    </row>
    <row r="38" spans="2:30" ht="62.25" customHeight="1" x14ac:dyDescent="0.25">
      <c r="B38" s="21" t="s">
        <v>373</v>
      </c>
      <c r="C38" s="61">
        <v>2026</v>
      </c>
      <c r="D38" s="75">
        <v>3</v>
      </c>
      <c r="E38" s="75"/>
      <c r="F38" s="76">
        <f>IFERROR(Tabla52[[#This Row],[EJECUTADO]]/Tabla52[[#This Row],[META]]," ")</f>
        <v>0</v>
      </c>
      <c r="G38" s="76">
        <f>(E35+E36+E37+E38)/D39</f>
        <v>0.75</v>
      </c>
      <c r="H38" s="80"/>
      <c r="I38" s="80"/>
      <c r="J38" s="80"/>
      <c r="K38" s="80"/>
      <c r="L38" s="80"/>
      <c r="M38" s="80"/>
      <c r="N38" s="80"/>
      <c r="O38" s="80"/>
      <c r="P38" s="80"/>
      <c r="Q38" s="81"/>
    </row>
    <row r="39" spans="2:30" ht="62.25" customHeight="1" x14ac:dyDescent="0.25">
      <c r="B39" s="95" t="s">
        <v>373</v>
      </c>
      <c r="C39" s="84" t="s">
        <v>369</v>
      </c>
      <c r="D39" s="116">
        <f>SUBTOTAL(109,D35:D38)</f>
        <v>24</v>
      </c>
      <c r="E39" s="116">
        <f>SUBTOTAL(109,E35:E38)</f>
        <v>18</v>
      </c>
      <c r="F39" s="117">
        <f>IFERROR(Tabla52[[#This Row],[EJECUTADO]]/Tabla52[[#This Row],[META]]," ")</f>
        <v>0.75</v>
      </c>
      <c r="G39" s="117">
        <f>IFERROR(Tabla52[[#This Row],[EJECUTADO]]/Tabla52[[#This Row],[META]]," ")</f>
        <v>0.75</v>
      </c>
      <c r="H39" s="80"/>
      <c r="I39" s="87"/>
      <c r="J39" s="87"/>
      <c r="K39" s="87"/>
      <c r="L39" s="87"/>
      <c r="M39" s="87"/>
      <c r="N39" s="87"/>
      <c r="O39" s="87"/>
      <c r="P39" s="87"/>
      <c r="Q39" s="88"/>
      <c r="R39" s="89"/>
      <c r="S39" s="89"/>
      <c r="U39" s="89"/>
      <c r="V39" s="89"/>
      <c r="W39" s="89"/>
      <c r="X39" s="89"/>
      <c r="Y39" s="89"/>
      <c r="Z39" s="89"/>
      <c r="AA39" s="89"/>
      <c r="AB39" s="89"/>
      <c r="AC39" s="89"/>
      <c r="AD39" s="89"/>
    </row>
  </sheetData>
  <sheetProtection algorithmName="SHA-512" hashValue="nI8ceeKIeFJhJF1OCnaVRAHdHjaz1W92rT0HRJ6rDtk97PdBjjpWasDJDe+ccrQELZB/pJ//jVEP9YmHEZpshg==" saltValue="PFYgbWREqDTkwMnpvIzlmQ==" spinCount="100000" sheet="1" autoFilter="0"/>
  <dataConsolidate>
    <dataRefs count="2">
      <dataRef ref="A3:A42" sheet="INDICADORES ESTRATÉGICOS" r:id="rId1"/>
      <dataRef ref="A3:F42" sheet="INDICADORES ESTRATÉGICOS" r:id="rId2"/>
    </dataRefs>
  </dataConsolidate>
  <mergeCells count="6">
    <mergeCell ref="B2:AC2"/>
    <mergeCell ref="D3:E3"/>
    <mergeCell ref="G3:H3"/>
    <mergeCell ref="I3:K3"/>
    <mergeCell ref="L3:N3"/>
    <mergeCell ref="O3:Q3"/>
  </mergeCells>
  <pageMargins left="0.7" right="0.7" top="0.75" bottom="0.75" header="0.3" footer="0.3"/>
  <pageSetup orientation="portrait" r:id="rId3"/>
  <drawing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0E42-D6A2-4CF3-84E2-8E67F87C4960}">
  <sheetPr>
    <tabColor rgb="FF92D050"/>
  </sheetPr>
  <dimension ref="B1:AD30"/>
  <sheetViews>
    <sheetView zoomScale="60" zoomScaleNormal="60" workbookViewId="0">
      <pane ySplit="4" topLeftCell="A5" activePane="bottomLeft" state="frozen"/>
      <selection activeCell="B1" sqref="B1"/>
      <selection pane="bottomLeft" activeCell="B2" sqref="B2:AC2"/>
    </sheetView>
  </sheetViews>
  <sheetFormatPr baseColWidth="10" defaultColWidth="11.42578125" defaultRowHeight="15" x14ac:dyDescent="0.25"/>
  <cols>
    <col min="1" max="1" width="4.140625" style="65" customWidth="1"/>
    <col min="2" max="2" width="52" style="64" customWidth="1"/>
    <col min="3" max="3" width="18.85546875" style="63" customWidth="1"/>
    <col min="4" max="7" width="12.140625" style="65" customWidth="1"/>
    <col min="8" max="8" width="6.5703125" style="65" customWidth="1"/>
    <col min="9" max="10" width="7.140625" style="65" customWidth="1"/>
    <col min="11" max="11" width="8" style="65" customWidth="1"/>
    <col min="12" max="13" width="7.140625" style="65" customWidth="1"/>
    <col min="14" max="14" width="8" style="65" customWidth="1"/>
    <col min="15" max="16" width="7.140625" style="65" customWidth="1"/>
    <col min="17" max="17" width="8" style="65" customWidth="1"/>
    <col min="18" max="18" width="30.5703125" style="65" customWidth="1"/>
    <col min="19" max="19" width="11.42578125" style="65"/>
    <col min="20" max="20" width="5.7109375" style="65" customWidth="1"/>
    <col min="21" max="29" width="11.42578125" style="65"/>
    <col min="30" max="30" width="10" style="65" customWidth="1"/>
    <col min="31" max="16384" width="11.42578125" style="65"/>
  </cols>
  <sheetData>
    <row r="1" spans="2:30" ht="4.5" customHeight="1" x14ac:dyDescent="0.25"/>
    <row r="2" spans="2:30" ht="75.75" customHeight="1" x14ac:dyDescent="0.25">
      <c r="B2" s="254" t="s">
        <v>388</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row>
    <row r="3" spans="2:30" ht="4.5" customHeight="1" x14ac:dyDescent="0.25">
      <c r="D3" s="255"/>
      <c r="E3" s="255"/>
      <c r="F3" s="67"/>
      <c r="G3" s="255"/>
      <c r="H3" s="255"/>
      <c r="I3" s="255"/>
      <c r="J3" s="255"/>
      <c r="K3" s="255"/>
      <c r="L3" s="255"/>
      <c r="M3" s="255"/>
      <c r="N3" s="255"/>
      <c r="O3" s="255"/>
      <c r="P3" s="255"/>
      <c r="Q3" s="255"/>
    </row>
    <row r="4" spans="2:30" ht="111" customHeight="1" x14ac:dyDescent="0.25">
      <c r="B4" s="111" t="s">
        <v>360</v>
      </c>
      <c r="C4" s="112" t="s">
        <v>361</v>
      </c>
      <c r="D4" s="113" t="s">
        <v>362</v>
      </c>
      <c r="E4" s="113" t="s">
        <v>363</v>
      </c>
      <c r="F4" s="113" t="s">
        <v>364</v>
      </c>
      <c r="G4" s="69" t="s">
        <v>365</v>
      </c>
      <c r="H4" s="114"/>
      <c r="I4" s="114"/>
      <c r="J4" s="114"/>
      <c r="K4" s="114"/>
      <c r="L4" s="114"/>
      <c r="M4" s="114"/>
      <c r="N4" s="114"/>
      <c r="O4" s="114"/>
      <c r="P4" s="114"/>
      <c r="Q4" s="114"/>
    </row>
    <row r="5" spans="2:30" ht="65.25" customHeight="1" x14ac:dyDescent="0.25">
      <c r="B5" s="21" t="s">
        <v>347</v>
      </c>
      <c r="C5" s="61">
        <v>2023</v>
      </c>
      <c r="D5" s="75">
        <v>10</v>
      </c>
      <c r="E5" s="75">
        <v>68</v>
      </c>
      <c r="F5" s="76">
        <f>IF(ISBLANK(E5),"",(E5/D5))</f>
        <v>6.8</v>
      </c>
      <c r="G5" s="76">
        <f>+Tabla5284[[#This Row],[EJECUTADO]]/D9</f>
        <v>1.7</v>
      </c>
    </row>
    <row r="6" spans="2:30" ht="65.25" customHeight="1" x14ac:dyDescent="0.25">
      <c r="B6" s="21" t="s">
        <v>347</v>
      </c>
      <c r="C6" s="61">
        <v>2024</v>
      </c>
      <c r="D6" s="75">
        <v>10</v>
      </c>
      <c r="E6" s="75">
        <v>35</v>
      </c>
      <c r="F6" s="76">
        <f t="shared" ref="F6:F14" si="0">IF(ISBLANK(E6),"",(E6/D6))</f>
        <v>3.5</v>
      </c>
      <c r="G6" s="76">
        <f>(E5+E6)/D9</f>
        <v>2.5750000000000002</v>
      </c>
      <c r="H6" s="81"/>
      <c r="I6" s="80"/>
      <c r="J6" s="80"/>
      <c r="K6" s="81"/>
      <c r="L6" s="80"/>
      <c r="M6" s="80"/>
      <c r="N6" s="81"/>
      <c r="O6" s="80"/>
      <c r="P6" s="80"/>
      <c r="Q6" s="81"/>
    </row>
    <row r="7" spans="2:30" ht="65.25" customHeight="1" x14ac:dyDescent="0.25">
      <c r="B7" s="21" t="s">
        <v>347</v>
      </c>
      <c r="C7" s="61">
        <v>2025</v>
      </c>
      <c r="D7" s="75">
        <v>10</v>
      </c>
      <c r="E7" s="75"/>
      <c r="F7" s="76" t="str">
        <f t="shared" si="0"/>
        <v/>
      </c>
      <c r="G7" s="76">
        <f>(E5+E6+E7)/D9</f>
        <v>2.5750000000000002</v>
      </c>
      <c r="H7" s="81"/>
      <c r="I7" s="80"/>
      <c r="J7" s="80"/>
      <c r="K7" s="81"/>
      <c r="L7" s="80"/>
      <c r="M7" s="80"/>
      <c r="N7" s="81"/>
      <c r="O7" s="80"/>
      <c r="P7" s="80"/>
      <c r="Q7" s="81"/>
    </row>
    <row r="8" spans="2:30" ht="65.25" customHeight="1" x14ac:dyDescent="0.25">
      <c r="B8" s="21" t="s">
        <v>347</v>
      </c>
      <c r="C8" s="61">
        <v>2026</v>
      </c>
      <c r="D8" s="75">
        <v>10</v>
      </c>
      <c r="E8" s="75"/>
      <c r="F8" s="76"/>
      <c r="G8" s="76"/>
      <c r="H8" s="81"/>
      <c r="I8" s="80"/>
      <c r="J8" s="80"/>
      <c r="K8" s="81"/>
      <c r="L8" s="80"/>
      <c r="M8" s="80"/>
      <c r="N8" s="81"/>
      <c r="O8" s="80"/>
      <c r="P8" s="80"/>
      <c r="Q8" s="81"/>
    </row>
    <row r="9" spans="2:30" ht="65.25" customHeight="1" x14ac:dyDescent="0.25">
      <c r="B9" s="95" t="s">
        <v>347</v>
      </c>
      <c r="C9" s="84" t="s">
        <v>369</v>
      </c>
      <c r="D9" s="85">
        <f>SUBTOTAL(109,D5:D8)</f>
        <v>40</v>
      </c>
      <c r="E9" s="97">
        <f>SUBTOTAL(109,E5:E8)</f>
        <v>103</v>
      </c>
      <c r="F9" s="92">
        <f t="shared" si="0"/>
        <v>2.5750000000000002</v>
      </c>
      <c r="G9" s="92">
        <f>IF(ISBLANK(E9),"",(E9/D9))</f>
        <v>2.5750000000000002</v>
      </c>
      <c r="H9" s="81"/>
      <c r="I9" s="87"/>
      <c r="J9" s="87"/>
      <c r="K9" s="88"/>
      <c r="L9" s="87"/>
      <c r="M9" s="87"/>
      <c r="N9" s="88"/>
      <c r="O9" s="87"/>
      <c r="P9" s="87"/>
      <c r="Q9" s="88"/>
      <c r="R9" s="89"/>
      <c r="S9" s="89"/>
      <c r="U9" s="89"/>
      <c r="V9" s="89"/>
      <c r="W9" s="89"/>
      <c r="X9" s="89"/>
      <c r="Y9" s="89"/>
      <c r="Z9" s="89"/>
      <c r="AA9" s="89"/>
      <c r="AB9" s="89"/>
      <c r="AC9" s="89"/>
      <c r="AD9" s="89"/>
    </row>
    <row r="10" spans="2:30" ht="65.25" customHeight="1" x14ac:dyDescent="0.25">
      <c r="B10" s="21" t="s">
        <v>348</v>
      </c>
      <c r="C10" s="61">
        <v>2023</v>
      </c>
      <c r="D10" s="75">
        <v>1</v>
      </c>
      <c r="E10" s="75">
        <v>1</v>
      </c>
      <c r="F10" s="76">
        <f t="shared" si="0"/>
        <v>1</v>
      </c>
      <c r="G10" s="76">
        <f>+E10/D$14</f>
        <v>0.25</v>
      </c>
      <c r="H10" s="80"/>
      <c r="I10" s="80"/>
      <c r="J10" s="80"/>
      <c r="K10" s="80"/>
      <c r="L10" s="80"/>
      <c r="M10" s="80"/>
      <c r="N10" s="80"/>
      <c r="O10" s="80"/>
      <c r="P10" s="80"/>
      <c r="Q10" s="81"/>
    </row>
    <row r="11" spans="2:30" ht="65.25" customHeight="1" x14ac:dyDescent="0.25">
      <c r="B11" s="21" t="s">
        <v>348</v>
      </c>
      <c r="C11" s="61">
        <v>2024</v>
      </c>
      <c r="D11" s="75">
        <v>1</v>
      </c>
      <c r="E11" s="75">
        <v>1</v>
      </c>
      <c r="F11" s="76">
        <f t="shared" si="0"/>
        <v>1</v>
      </c>
      <c r="G11" s="76">
        <f>(E10+E11)/D14</f>
        <v>0.5</v>
      </c>
      <c r="H11" s="80"/>
      <c r="I11" s="80"/>
      <c r="J11" s="80"/>
      <c r="K11" s="80"/>
      <c r="L11" s="80"/>
      <c r="M11" s="80"/>
      <c r="N11" s="80"/>
      <c r="O11" s="80"/>
      <c r="P11" s="80"/>
      <c r="Q11" s="81"/>
    </row>
    <row r="12" spans="2:30" ht="65.25" customHeight="1" x14ac:dyDescent="0.25">
      <c r="B12" s="21" t="s">
        <v>348</v>
      </c>
      <c r="C12" s="61">
        <v>2025</v>
      </c>
      <c r="D12" s="75">
        <v>1</v>
      </c>
      <c r="E12" s="75"/>
      <c r="F12" s="76" t="str">
        <f t="shared" si="0"/>
        <v/>
      </c>
      <c r="G12" s="76">
        <f>(E10+E11+E12)/D14</f>
        <v>0.5</v>
      </c>
      <c r="H12" s="80"/>
      <c r="I12" s="80"/>
      <c r="J12" s="80"/>
      <c r="K12" s="80"/>
      <c r="L12" s="80"/>
      <c r="M12" s="80"/>
      <c r="N12" s="80"/>
      <c r="O12" s="80"/>
      <c r="P12" s="80"/>
      <c r="Q12" s="81"/>
    </row>
    <row r="13" spans="2:30" ht="65.25" customHeight="1" x14ac:dyDescent="0.25">
      <c r="B13" s="21" t="s">
        <v>348</v>
      </c>
      <c r="C13" s="61">
        <v>2026</v>
      </c>
      <c r="D13" s="75">
        <v>1</v>
      </c>
      <c r="E13" s="75"/>
      <c r="F13" s="76"/>
      <c r="G13" s="76"/>
      <c r="H13" s="80"/>
      <c r="I13" s="80"/>
      <c r="J13" s="80"/>
      <c r="K13" s="80"/>
      <c r="L13" s="80"/>
      <c r="M13" s="80"/>
      <c r="N13" s="80"/>
      <c r="O13" s="80"/>
      <c r="P13" s="80"/>
      <c r="Q13" s="81"/>
    </row>
    <row r="14" spans="2:30" ht="65.25" customHeight="1" x14ac:dyDescent="0.25">
      <c r="B14" s="21" t="s">
        <v>348</v>
      </c>
      <c r="C14" s="84" t="s">
        <v>369</v>
      </c>
      <c r="D14" s="85">
        <f>SUBTOTAL(109,D10:D13)</f>
        <v>4</v>
      </c>
      <c r="E14" s="97">
        <f>SUBTOTAL(109,E10:E13)</f>
        <v>2</v>
      </c>
      <c r="F14" s="92">
        <f t="shared" si="0"/>
        <v>0.5</v>
      </c>
      <c r="G14" s="92">
        <f>IF(ISBLANK(E14),"",(E14/D14))</f>
        <v>0.5</v>
      </c>
      <c r="H14" s="80"/>
      <c r="I14" s="87"/>
      <c r="J14" s="87"/>
      <c r="K14" s="88"/>
      <c r="L14" s="87"/>
      <c r="M14" s="87"/>
      <c r="N14" s="88"/>
      <c r="O14" s="87"/>
      <c r="P14" s="87"/>
      <c r="Q14" s="88"/>
      <c r="R14" s="89"/>
      <c r="S14" s="89"/>
      <c r="U14" s="89"/>
      <c r="V14" s="89"/>
      <c r="W14" s="89"/>
      <c r="X14" s="89"/>
      <c r="Y14" s="89"/>
      <c r="Z14" s="89"/>
      <c r="AA14" s="89"/>
      <c r="AB14" s="89"/>
      <c r="AC14" s="89"/>
      <c r="AD14" s="89"/>
    </row>
    <row r="15" spans="2:30" ht="65.25" customHeight="1" x14ac:dyDescent="0.25">
      <c r="B15" s="21" t="s">
        <v>353</v>
      </c>
      <c r="C15" s="61">
        <v>2023</v>
      </c>
      <c r="D15" s="75">
        <v>50</v>
      </c>
      <c r="E15" s="75">
        <v>61</v>
      </c>
      <c r="F15" s="76">
        <f>IFERROR(Tabla5284[[#This Row],[EJECUTADO]]/Tabla5284[[#This Row],[META]]," ")</f>
        <v>1.22</v>
      </c>
      <c r="G15" s="77">
        <f>+E15/D$19</f>
        <v>0.30499999999999999</v>
      </c>
      <c r="H15" s="80"/>
      <c r="I15" s="80"/>
      <c r="J15" s="80"/>
      <c r="K15" s="80"/>
      <c r="L15" s="80"/>
      <c r="M15" s="80"/>
      <c r="N15" s="80"/>
      <c r="O15" s="80"/>
      <c r="P15" s="80"/>
      <c r="Q15" s="81"/>
    </row>
    <row r="16" spans="2:30" ht="65.25" customHeight="1" x14ac:dyDescent="0.25">
      <c r="B16" s="21" t="s">
        <v>353</v>
      </c>
      <c r="C16" s="61">
        <v>2024</v>
      </c>
      <c r="D16" s="75">
        <v>50</v>
      </c>
      <c r="E16" s="75">
        <v>76</v>
      </c>
      <c r="F16" s="76">
        <f>IFERROR(Tabla5284[[#This Row],[EJECUTADO]]/Tabla5284[[#This Row],[META]]," ")</f>
        <v>1.52</v>
      </c>
      <c r="G16" s="77">
        <f>(E15+E16)/D19</f>
        <v>0.68500000000000005</v>
      </c>
      <c r="H16" s="80"/>
      <c r="I16" s="80"/>
      <c r="J16" s="80"/>
      <c r="K16" s="80"/>
      <c r="L16" s="80"/>
      <c r="M16" s="80"/>
      <c r="N16" s="80"/>
      <c r="O16" s="80"/>
      <c r="P16" s="80"/>
      <c r="Q16" s="81"/>
    </row>
    <row r="17" spans="2:30" ht="65.25" customHeight="1" x14ac:dyDescent="0.25">
      <c r="B17" s="21" t="s">
        <v>353</v>
      </c>
      <c r="C17" s="61">
        <v>2025</v>
      </c>
      <c r="D17" s="75">
        <v>50</v>
      </c>
      <c r="E17" s="75"/>
      <c r="F17" s="76">
        <f>IFERROR(Tabla5284[[#This Row],[EJECUTADO]]/Tabla5284[[#This Row],[META]]," ")</f>
        <v>0</v>
      </c>
      <c r="G17" s="77">
        <f>(E15+E16+E17)/D19</f>
        <v>0.68500000000000005</v>
      </c>
      <c r="H17" s="80"/>
      <c r="I17" s="80"/>
      <c r="J17" s="80"/>
      <c r="K17" s="80"/>
      <c r="L17" s="80"/>
      <c r="M17" s="80"/>
      <c r="N17" s="80"/>
      <c r="O17" s="80"/>
      <c r="P17" s="80"/>
      <c r="Q17" s="81"/>
    </row>
    <row r="18" spans="2:30" ht="65.25" customHeight="1" x14ac:dyDescent="0.25">
      <c r="B18" s="21" t="s">
        <v>353</v>
      </c>
      <c r="C18" s="61">
        <v>2026</v>
      </c>
      <c r="D18" s="75">
        <v>50</v>
      </c>
      <c r="E18" s="75"/>
      <c r="F18" s="76"/>
      <c r="G18" s="77"/>
      <c r="H18" s="80"/>
      <c r="I18" s="80"/>
      <c r="J18" s="80"/>
      <c r="K18" s="80"/>
      <c r="L18" s="80"/>
      <c r="M18" s="80"/>
      <c r="N18" s="80"/>
      <c r="O18" s="80"/>
      <c r="P18" s="80"/>
      <c r="Q18" s="81"/>
    </row>
    <row r="19" spans="2:30" ht="65.25" customHeight="1" x14ac:dyDescent="0.25">
      <c r="B19" s="21" t="s">
        <v>353</v>
      </c>
      <c r="C19" s="84" t="s">
        <v>369</v>
      </c>
      <c r="D19" s="85">
        <f>SUBTOTAL(109,D15:D18)</f>
        <v>200</v>
      </c>
      <c r="E19" s="97">
        <f>SUBTOTAL(109,E15:E18)</f>
        <v>137</v>
      </c>
      <c r="F19" s="92">
        <f>IFERROR(Tabla5284[[#This Row],[EJECUTADO]]/Tabla5284[[#This Row],[META]]," ")</f>
        <v>0.68500000000000005</v>
      </c>
      <c r="G19" s="92">
        <f>IFERROR(Tabla5284[[#This Row],[EJECUTADO]]/Tabla5284[[#This Row],[META]]," ")</f>
        <v>0.68500000000000005</v>
      </c>
      <c r="H19" s="80"/>
      <c r="I19" s="87"/>
      <c r="J19" s="87"/>
      <c r="K19" s="88"/>
      <c r="L19" s="87"/>
      <c r="M19" s="87"/>
      <c r="N19" s="88"/>
      <c r="O19" s="87"/>
      <c r="P19" s="87"/>
      <c r="Q19" s="88"/>
      <c r="R19" s="89"/>
      <c r="S19" s="89"/>
      <c r="U19" s="89"/>
      <c r="V19" s="89"/>
      <c r="W19" s="89"/>
      <c r="X19" s="89"/>
      <c r="Y19" s="89"/>
      <c r="Z19" s="89"/>
      <c r="AA19" s="89"/>
      <c r="AB19" s="89"/>
      <c r="AC19" s="89"/>
      <c r="AD19" s="89"/>
    </row>
    <row r="20" spans="2:30" ht="65.25" customHeight="1" x14ac:dyDescent="0.25">
      <c r="B20" s="21" t="s">
        <v>357</v>
      </c>
      <c r="C20" s="61">
        <v>2023</v>
      </c>
      <c r="D20" s="75">
        <v>4</v>
      </c>
      <c r="E20" s="75">
        <v>4</v>
      </c>
      <c r="F20" s="76">
        <f>IFERROR(Tabla5284[[#This Row],[EJECUTADO]]/Tabla5284[[#This Row],[META]]," ")</f>
        <v>1</v>
      </c>
      <c r="G20" s="76">
        <f>+E20/D$24</f>
        <v>0.25</v>
      </c>
      <c r="H20" s="80"/>
      <c r="I20" s="80"/>
      <c r="J20" s="80"/>
      <c r="K20" s="80"/>
      <c r="L20" s="80"/>
      <c r="M20" s="80"/>
      <c r="N20" s="80"/>
      <c r="O20" s="80"/>
      <c r="P20" s="80"/>
      <c r="Q20" s="81"/>
    </row>
    <row r="21" spans="2:30" ht="65.25" customHeight="1" x14ac:dyDescent="0.25">
      <c r="B21" s="21" t="s">
        <v>357</v>
      </c>
      <c r="C21" s="61">
        <v>2024</v>
      </c>
      <c r="D21" s="75">
        <v>4</v>
      </c>
      <c r="E21" s="75">
        <v>4</v>
      </c>
      <c r="F21" s="76">
        <f>IFERROR(Tabla5284[[#This Row],[EJECUTADO]]/Tabla5284[[#This Row],[META]]," ")</f>
        <v>1</v>
      </c>
      <c r="G21" s="76">
        <f>(E20+E21)/D24</f>
        <v>0.5</v>
      </c>
      <c r="H21" s="80"/>
      <c r="I21" s="80"/>
      <c r="J21" s="80"/>
      <c r="K21" s="80"/>
      <c r="L21" s="80"/>
      <c r="M21" s="80"/>
      <c r="N21" s="80"/>
      <c r="O21" s="80"/>
      <c r="P21" s="80"/>
      <c r="Q21" s="81"/>
    </row>
    <row r="22" spans="2:30" ht="65.25" customHeight="1" x14ac:dyDescent="0.25">
      <c r="B22" s="21" t="s">
        <v>357</v>
      </c>
      <c r="C22" s="61">
        <v>2025</v>
      </c>
      <c r="D22" s="75">
        <v>4</v>
      </c>
      <c r="E22" s="75"/>
      <c r="F22" s="76">
        <f>IFERROR(Tabla5284[[#This Row],[EJECUTADO]]/Tabla5284[[#This Row],[META]]," ")</f>
        <v>0</v>
      </c>
      <c r="G22" s="76">
        <f>(E20+E21+E22)/D24</f>
        <v>0.5</v>
      </c>
      <c r="H22" s="80"/>
      <c r="I22" s="80"/>
      <c r="J22" s="80"/>
      <c r="K22" s="80"/>
      <c r="L22" s="80"/>
      <c r="M22" s="80"/>
      <c r="N22" s="80"/>
      <c r="O22" s="80"/>
      <c r="P22" s="80"/>
      <c r="Q22" s="81"/>
    </row>
    <row r="23" spans="2:30" ht="65.25" customHeight="1" x14ac:dyDescent="0.25">
      <c r="B23" s="21" t="s">
        <v>357</v>
      </c>
      <c r="C23" s="61">
        <v>2026</v>
      </c>
      <c r="D23" s="75">
        <v>4</v>
      </c>
      <c r="E23" s="75"/>
      <c r="F23" s="76"/>
      <c r="G23" s="76"/>
      <c r="H23" s="80"/>
      <c r="I23" s="80"/>
      <c r="J23" s="80"/>
      <c r="K23" s="80"/>
      <c r="L23" s="80"/>
      <c r="M23" s="80"/>
      <c r="N23" s="80"/>
      <c r="O23" s="80"/>
      <c r="P23" s="80"/>
      <c r="Q23" s="81"/>
    </row>
    <row r="24" spans="2:30" ht="65.25" customHeight="1" x14ac:dyDescent="0.25">
      <c r="B24" s="21" t="s">
        <v>357</v>
      </c>
      <c r="C24" s="84" t="s">
        <v>369</v>
      </c>
      <c r="D24" s="85">
        <f>SUBTOTAL(109,D20:D23)</f>
        <v>16</v>
      </c>
      <c r="E24" s="97">
        <f>SUBTOTAL(109,E20:E23)</f>
        <v>8</v>
      </c>
      <c r="F24" s="92">
        <f>IFERROR(Tabla5284[[#This Row],[EJECUTADO]]/Tabla5284[[#This Row],[META]]," ")</f>
        <v>0.5</v>
      </c>
      <c r="G24" s="92">
        <f>IFERROR(Tabla5284[[#This Row],[EJECUTADO]]/Tabla5284[[#This Row],[META]]," ")</f>
        <v>0.5</v>
      </c>
      <c r="H24" s="80"/>
      <c r="I24" s="87"/>
      <c r="J24" s="87"/>
      <c r="K24" s="88"/>
      <c r="L24" s="87"/>
      <c r="M24" s="87"/>
      <c r="N24" s="88"/>
      <c r="O24" s="87"/>
      <c r="P24" s="87"/>
      <c r="Q24" s="88"/>
      <c r="R24" s="89"/>
      <c r="S24" s="89"/>
      <c r="U24" s="89"/>
      <c r="V24" s="89"/>
      <c r="W24" s="89"/>
      <c r="X24" s="89"/>
      <c r="Y24" s="89"/>
      <c r="Z24" s="89"/>
      <c r="AA24" s="89"/>
      <c r="AB24" s="89"/>
      <c r="AC24" s="89"/>
      <c r="AD24" s="89"/>
    </row>
    <row r="25" spans="2:30" ht="65.25" customHeight="1" x14ac:dyDescent="0.25">
      <c r="B25" s="95"/>
      <c r="C25" s="84"/>
      <c r="D25" s="85"/>
      <c r="E25" s="97"/>
      <c r="F25" s="92"/>
      <c r="G25" s="92" t="str">
        <f>IFERROR(Tabla5284[[#This Row],[EJECUTADO]]/Tabla5284[[#This Row],[META]]," ")</f>
        <v xml:space="preserve"> </v>
      </c>
      <c r="H25" s="80"/>
      <c r="I25" s="87"/>
      <c r="J25" s="87"/>
      <c r="K25" s="88"/>
      <c r="L25" s="87"/>
      <c r="M25" s="87"/>
      <c r="N25" s="88"/>
      <c r="O25" s="87"/>
      <c r="P25" s="87"/>
      <c r="Q25" s="88"/>
      <c r="R25" s="89"/>
      <c r="S25" s="89"/>
      <c r="U25" s="89"/>
      <c r="V25" s="89"/>
      <c r="W25" s="89"/>
      <c r="X25" s="89"/>
      <c r="Y25" s="89"/>
      <c r="Z25" s="89"/>
      <c r="AA25" s="89"/>
      <c r="AB25" s="89"/>
      <c r="AC25" s="89"/>
      <c r="AD25" s="89"/>
    </row>
    <row r="26" spans="2:30" ht="65.25" customHeight="1" x14ac:dyDescent="0.25">
      <c r="B26" s="21"/>
      <c r="C26" s="61"/>
      <c r="D26" s="75"/>
      <c r="E26" s="75"/>
      <c r="F26" s="76"/>
      <c r="G26" s="77"/>
      <c r="H26" s="80"/>
      <c r="I26" s="80"/>
      <c r="J26" s="80"/>
      <c r="K26" s="80"/>
      <c r="L26" s="80"/>
      <c r="M26" s="80"/>
      <c r="N26" s="80"/>
      <c r="O26" s="80"/>
      <c r="P26" s="80"/>
      <c r="Q26" s="81"/>
    </row>
    <row r="27" spans="2:30" ht="65.25" customHeight="1" x14ac:dyDescent="0.25">
      <c r="B27" s="21"/>
      <c r="C27" s="61"/>
      <c r="D27" s="75"/>
      <c r="E27" s="75"/>
      <c r="F27" s="76"/>
      <c r="G27" s="77"/>
      <c r="H27" s="80"/>
      <c r="I27" s="80"/>
      <c r="J27" s="80"/>
      <c r="K27" s="80"/>
      <c r="L27" s="80"/>
      <c r="M27" s="80"/>
      <c r="N27" s="80"/>
      <c r="O27" s="80"/>
      <c r="P27" s="80"/>
      <c r="Q27" s="81"/>
    </row>
    <row r="28" spans="2:30" ht="65.25" customHeight="1" x14ac:dyDescent="0.25">
      <c r="B28" s="21"/>
      <c r="C28" s="61"/>
      <c r="D28" s="75"/>
      <c r="E28" s="75"/>
      <c r="F28" s="76"/>
      <c r="G28" s="77"/>
      <c r="H28" s="80"/>
      <c r="I28" s="80"/>
      <c r="J28" s="80"/>
      <c r="K28" s="80"/>
      <c r="L28" s="80"/>
      <c r="M28" s="80"/>
      <c r="N28" s="80"/>
      <c r="O28" s="80"/>
      <c r="P28" s="80"/>
      <c r="Q28" s="81"/>
    </row>
    <row r="29" spans="2:30" ht="65.25" customHeight="1" x14ac:dyDescent="0.25">
      <c r="B29" s="21"/>
      <c r="C29" s="61"/>
      <c r="D29" s="75"/>
      <c r="E29" s="75"/>
      <c r="F29" s="76"/>
      <c r="G29" s="77"/>
      <c r="H29" s="80"/>
      <c r="I29" s="80"/>
      <c r="J29" s="80"/>
      <c r="K29" s="80"/>
      <c r="L29" s="80"/>
      <c r="M29" s="80"/>
      <c r="N29" s="80"/>
      <c r="O29" s="80"/>
      <c r="P29" s="80"/>
      <c r="Q29" s="81"/>
    </row>
    <row r="30" spans="2:30" ht="65.25" customHeight="1" x14ac:dyDescent="0.25">
      <c r="B30" s="21"/>
      <c r="C30" s="118"/>
      <c r="D30" s="116"/>
      <c r="E30" s="116"/>
      <c r="F30" s="117"/>
      <c r="G30" s="117"/>
      <c r="H30" s="80"/>
      <c r="I30" s="80"/>
      <c r="J30" s="80"/>
      <c r="K30" s="80"/>
      <c r="L30" s="80"/>
      <c r="M30" s="80"/>
      <c r="N30" s="80"/>
      <c r="O30" s="80"/>
      <c r="P30" s="80"/>
      <c r="Q30" s="81"/>
    </row>
  </sheetData>
  <sheetProtection algorithmName="SHA-512" hashValue="HIqVvPB69xrqyMeIygRjch7qoF2bfyrcL9Wqp++1JXl/ShvZRmrA/7B+nhKItMuSbcr/j87DqvmnIIYZz/Hzyw==" saltValue="gzjpQrvdUF6S+JWC4T1zPg==" spinCount="100000" sheet="1" autoFilter="0"/>
  <dataConsolidate>
    <dataRefs count="2">
      <dataRef ref="A3:A42" sheet="INDICADORES ESTRATÉGICOS" r:id="rId1"/>
      <dataRef ref="A3:F42" sheet="INDICADORES ESTRATÉGICOS" r:id="rId2"/>
    </dataRefs>
  </dataConsolidate>
  <mergeCells count="6">
    <mergeCell ref="B2:AC2"/>
    <mergeCell ref="D3:E3"/>
    <mergeCell ref="G3:H3"/>
    <mergeCell ref="I3:K3"/>
    <mergeCell ref="L3:N3"/>
    <mergeCell ref="O3:Q3"/>
  </mergeCells>
  <pageMargins left="0.7" right="0.7" top="0.75" bottom="0.75" header="0.3" footer="0.3"/>
  <pageSetup orientation="portrait" r:id="rId3"/>
  <drawing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7846-BAE5-4E8E-AEF3-1F3EFA5A5A6A}">
  <sheetPr>
    <tabColor rgb="FF92D050"/>
  </sheetPr>
  <dimension ref="B1:AD29"/>
  <sheetViews>
    <sheetView zoomScale="60" zoomScaleNormal="60" workbookViewId="0">
      <pane ySplit="4" topLeftCell="A5" activePane="bottomLeft" state="frozen"/>
      <selection activeCell="B1" sqref="B1"/>
      <selection pane="bottomLeft" activeCell="B2" sqref="B2:AC2"/>
    </sheetView>
  </sheetViews>
  <sheetFormatPr baseColWidth="10" defaultColWidth="11.42578125" defaultRowHeight="15" x14ac:dyDescent="0.25"/>
  <cols>
    <col min="1" max="1" width="4.140625" style="65" customWidth="1"/>
    <col min="2" max="2" width="52" style="64" customWidth="1"/>
    <col min="3" max="3" width="18.85546875" style="63" customWidth="1"/>
    <col min="4" max="7" width="12.140625" style="65" customWidth="1"/>
    <col min="8" max="8" width="6.5703125" style="65" customWidth="1"/>
    <col min="9" max="10" width="7.140625" style="65" customWidth="1"/>
    <col min="11" max="11" width="8" style="65" customWidth="1"/>
    <col min="12" max="13" width="7.140625" style="65" customWidth="1"/>
    <col min="14" max="14" width="8" style="65" customWidth="1"/>
    <col min="15" max="16" width="7.140625" style="65" customWidth="1"/>
    <col min="17" max="17" width="8" style="65" customWidth="1"/>
    <col min="18" max="18" width="30.5703125" style="65" customWidth="1"/>
    <col min="19" max="19" width="11.42578125" style="65"/>
    <col min="20" max="20" width="5.7109375" style="65" customWidth="1"/>
    <col min="21" max="29" width="11.42578125" style="65"/>
    <col min="30" max="30" width="10" style="65" customWidth="1"/>
    <col min="31" max="16384" width="11.42578125" style="65"/>
  </cols>
  <sheetData>
    <row r="1" spans="2:30" ht="4.5" customHeight="1" x14ac:dyDescent="0.25"/>
    <row r="2" spans="2:30" ht="75.75" customHeight="1" x14ac:dyDescent="0.25">
      <c r="B2" s="254" t="s">
        <v>388</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row>
    <row r="3" spans="2:30" ht="4.5" customHeight="1" x14ac:dyDescent="0.25">
      <c r="D3" s="255"/>
      <c r="E3" s="255"/>
      <c r="F3" s="67"/>
      <c r="G3" s="255"/>
      <c r="H3" s="255"/>
      <c r="I3" s="255"/>
      <c r="J3" s="255"/>
      <c r="K3" s="255"/>
      <c r="L3" s="255"/>
      <c r="M3" s="255"/>
      <c r="N3" s="255"/>
      <c r="O3" s="255"/>
      <c r="P3" s="255"/>
      <c r="Q3" s="255"/>
    </row>
    <row r="4" spans="2:30" ht="111" customHeight="1" x14ac:dyDescent="0.25">
      <c r="B4" s="111" t="s">
        <v>360</v>
      </c>
      <c r="C4" s="112" t="s">
        <v>361</v>
      </c>
      <c r="D4" s="113" t="s">
        <v>362</v>
      </c>
      <c r="E4" s="113" t="s">
        <v>363</v>
      </c>
      <c r="F4" s="113" t="s">
        <v>364</v>
      </c>
      <c r="G4" s="69" t="s">
        <v>365</v>
      </c>
      <c r="H4" s="114"/>
      <c r="I4" s="114"/>
      <c r="J4" s="114"/>
      <c r="K4" s="114"/>
      <c r="L4" s="114"/>
      <c r="M4" s="114"/>
      <c r="N4" s="114"/>
      <c r="O4" s="114"/>
      <c r="P4" s="114"/>
      <c r="Q4" s="114"/>
    </row>
    <row r="5" spans="2:30" ht="65.25" customHeight="1" x14ac:dyDescent="0.25">
      <c r="B5" s="21" t="s">
        <v>356</v>
      </c>
      <c r="C5" s="61">
        <v>2024</v>
      </c>
      <c r="D5" s="93">
        <v>25000</v>
      </c>
      <c r="E5" s="93">
        <v>46934</v>
      </c>
      <c r="F5" s="76">
        <f>IF(ISBLANK(E5),"",(E5/D5))</f>
        <v>1.8773599999999999</v>
      </c>
      <c r="G5" s="76">
        <f>+Tabla52843[[#This Row],[EJECUTADO]]/D9</f>
        <v>0.46933999999999998</v>
      </c>
    </row>
    <row r="6" spans="2:30" ht="65.25" customHeight="1" x14ac:dyDescent="0.25">
      <c r="B6" s="21" t="s">
        <v>356</v>
      </c>
      <c r="C6" s="61">
        <v>2025</v>
      </c>
      <c r="D6" s="93">
        <v>25000</v>
      </c>
      <c r="E6" s="93"/>
      <c r="F6" s="76" t="str">
        <f t="shared" ref="F6:F14" si="0">IF(ISBLANK(E6),"",(E6/D6))</f>
        <v/>
      </c>
      <c r="G6" s="76">
        <f>(E5+E6)/D9</f>
        <v>0.46933999999999998</v>
      </c>
      <c r="H6" s="81"/>
      <c r="I6" s="80"/>
      <c r="J6" s="80"/>
      <c r="K6" s="81"/>
      <c r="L6" s="80"/>
      <c r="M6" s="80"/>
      <c r="N6" s="81"/>
      <c r="O6" s="80"/>
      <c r="P6" s="80"/>
      <c r="Q6" s="81"/>
    </row>
    <row r="7" spans="2:30" ht="65.25" customHeight="1" x14ac:dyDescent="0.25">
      <c r="B7" s="21" t="s">
        <v>356</v>
      </c>
      <c r="C7" s="61">
        <v>2026</v>
      </c>
      <c r="D7" s="93">
        <v>25000</v>
      </c>
      <c r="E7" s="93"/>
      <c r="F7" s="76" t="str">
        <f t="shared" si="0"/>
        <v/>
      </c>
      <c r="G7" s="76">
        <f>(E5+E6+E7)/D9</f>
        <v>0.46933999999999998</v>
      </c>
      <c r="H7" s="81"/>
      <c r="I7" s="80"/>
      <c r="J7" s="80"/>
      <c r="K7" s="81"/>
      <c r="L7" s="80"/>
      <c r="M7" s="80"/>
      <c r="N7" s="81"/>
      <c r="O7" s="80"/>
      <c r="P7" s="80"/>
      <c r="Q7" s="81"/>
    </row>
    <row r="8" spans="2:30" ht="65.25" customHeight="1" x14ac:dyDescent="0.25">
      <c r="B8" s="21" t="s">
        <v>356</v>
      </c>
      <c r="C8" s="61">
        <v>2027</v>
      </c>
      <c r="D8" s="93">
        <v>25000</v>
      </c>
      <c r="E8" s="93"/>
      <c r="F8" s="76"/>
      <c r="G8" s="76"/>
      <c r="H8" s="81"/>
      <c r="I8" s="80"/>
      <c r="J8" s="80"/>
      <c r="K8" s="81"/>
      <c r="L8" s="80"/>
      <c r="M8" s="80"/>
      <c r="N8" s="81"/>
      <c r="O8" s="80"/>
      <c r="P8" s="80"/>
      <c r="Q8" s="81"/>
    </row>
    <row r="9" spans="2:30" ht="65.25" customHeight="1" x14ac:dyDescent="0.25">
      <c r="B9" s="95" t="s">
        <v>356</v>
      </c>
      <c r="C9" s="84" t="s">
        <v>389</v>
      </c>
      <c r="D9" s="97">
        <f>SUBTOTAL(109,D5:D8)</f>
        <v>100000</v>
      </c>
      <c r="E9" s="97">
        <f>SUBTOTAL(109,E5:E8)</f>
        <v>46934</v>
      </c>
      <c r="F9" s="92">
        <f t="shared" si="0"/>
        <v>0.46933999999999998</v>
      </c>
      <c r="G9" s="92">
        <f>IF(ISBLANK(E9),"",(E9/D9))</f>
        <v>0.46933999999999998</v>
      </c>
      <c r="H9" s="81"/>
      <c r="I9" s="87"/>
      <c r="J9" s="87"/>
      <c r="K9" s="88"/>
      <c r="L9" s="87"/>
      <c r="M9" s="87"/>
      <c r="N9" s="88"/>
      <c r="O9" s="87"/>
      <c r="P9" s="87"/>
      <c r="Q9" s="88"/>
      <c r="R9" s="89"/>
      <c r="S9" s="89"/>
      <c r="U9" s="89"/>
      <c r="V9" s="89"/>
      <c r="W9" s="89"/>
      <c r="X9" s="89"/>
      <c r="Y9" s="89"/>
      <c r="Z9" s="89"/>
      <c r="AA9" s="89"/>
      <c r="AB9" s="89"/>
      <c r="AC9" s="89"/>
      <c r="AD9" s="89"/>
    </row>
    <row r="10" spans="2:30" ht="65.25" customHeight="1" x14ac:dyDescent="0.25">
      <c r="B10" s="21" t="s">
        <v>355</v>
      </c>
      <c r="C10" s="61">
        <v>2024</v>
      </c>
      <c r="D10" s="75">
        <v>300</v>
      </c>
      <c r="E10" s="93">
        <v>463</v>
      </c>
      <c r="F10" s="76">
        <f t="shared" si="0"/>
        <v>1.5433333333333332</v>
      </c>
      <c r="G10" s="76">
        <f>+E10/D$14</f>
        <v>0.38583333333333331</v>
      </c>
      <c r="H10" s="80"/>
      <c r="I10" s="80"/>
      <c r="J10" s="80"/>
      <c r="K10" s="80"/>
      <c r="L10" s="80"/>
      <c r="M10" s="80"/>
      <c r="N10" s="80"/>
      <c r="O10" s="80"/>
      <c r="P10" s="80"/>
      <c r="Q10" s="81"/>
    </row>
    <row r="11" spans="2:30" ht="65.25" customHeight="1" x14ac:dyDescent="0.25">
      <c r="B11" s="21" t="s">
        <v>355</v>
      </c>
      <c r="C11" s="61">
        <v>2025</v>
      </c>
      <c r="D11" s="93">
        <v>300</v>
      </c>
      <c r="E11" s="93"/>
      <c r="F11" s="76" t="str">
        <f t="shared" si="0"/>
        <v/>
      </c>
      <c r="G11" s="76">
        <f>(E10+E11)/D14</f>
        <v>0.38583333333333331</v>
      </c>
      <c r="H11" s="80"/>
      <c r="I11" s="80"/>
      <c r="J11" s="80"/>
      <c r="K11" s="80"/>
      <c r="L11" s="80"/>
      <c r="M11" s="80"/>
      <c r="N11" s="80"/>
      <c r="O11" s="80"/>
      <c r="P11" s="80"/>
      <c r="Q11" s="81"/>
    </row>
    <row r="12" spans="2:30" ht="65.25" customHeight="1" x14ac:dyDescent="0.25">
      <c r="B12" s="21" t="s">
        <v>355</v>
      </c>
      <c r="C12" s="61">
        <v>2026</v>
      </c>
      <c r="D12" s="93">
        <v>300</v>
      </c>
      <c r="E12" s="93"/>
      <c r="F12" s="76" t="str">
        <f t="shared" si="0"/>
        <v/>
      </c>
      <c r="G12" s="76">
        <f>(E10+E11+E12)/D14</f>
        <v>0.38583333333333331</v>
      </c>
      <c r="H12" s="80"/>
      <c r="I12" s="80"/>
      <c r="J12" s="80"/>
      <c r="K12" s="80"/>
      <c r="L12" s="80"/>
      <c r="M12" s="80"/>
      <c r="N12" s="80"/>
      <c r="O12" s="80"/>
      <c r="P12" s="80"/>
      <c r="Q12" s="81"/>
    </row>
    <row r="13" spans="2:30" ht="65.25" customHeight="1" x14ac:dyDescent="0.25">
      <c r="B13" s="21" t="s">
        <v>355</v>
      </c>
      <c r="C13" s="61">
        <v>2027</v>
      </c>
      <c r="D13" s="93">
        <v>300</v>
      </c>
      <c r="E13" s="93"/>
      <c r="F13" s="76"/>
      <c r="G13" s="76"/>
      <c r="H13" s="80"/>
      <c r="I13" s="80"/>
      <c r="J13" s="80"/>
      <c r="K13" s="80"/>
      <c r="L13" s="80"/>
      <c r="M13" s="80"/>
      <c r="N13" s="80"/>
      <c r="O13" s="80"/>
      <c r="P13" s="80"/>
      <c r="Q13" s="81"/>
    </row>
    <row r="14" spans="2:30" ht="65.25" customHeight="1" x14ac:dyDescent="0.25">
      <c r="B14" s="95" t="s">
        <v>355</v>
      </c>
      <c r="C14" s="84" t="s">
        <v>389</v>
      </c>
      <c r="D14" s="85">
        <f>SUBTOTAL(109,D10:D13)</f>
        <v>1200</v>
      </c>
      <c r="E14" s="97">
        <f>SUBTOTAL(109,E10:E13)</f>
        <v>463</v>
      </c>
      <c r="F14" s="92">
        <f t="shared" si="0"/>
        <v>0.38583333333333331</v>
      </c>
      <c r="G14" s="92">
        <f>IF(ISBLANK(E14),"",(E14/D14))</f>
        <v>0.38583333333333331</v>
      </c>
      <c r="H14" s="80"/>
      <c r="I14" s="87"/>
      <c r="J14" s="87"/>
      <c r="K14" s="88"/>
      <c r="L14" s="87"/>
      <c r="M14" s="87"/>
      <c r="N14" s="88"/>
      <c r="O14" s="87"/>
      <c r="P14" s="87"/>
      <c r="Q14" s="88"/>
      <c r="R14" s="89"/>
      <c r="S14" s="89"/>
      <c r="U14" s="89"/>
      <c r="V14" s="89"/>
      <c r="W14" s="89"/>
      <c r="X14" s="89"/>
      <c r="Y14" s="89"/>
      <c r="Z14" s="89"/>
      <c r="AA14" s="89"/>
      <c r="AB14" s="89"/>
      <c r="AC14" s="89"/>
      <c r="AD14" s="89"/>
    </row>
    <row r="15" spans="2:30" ht="65.25" customHeight="1" x14ac:dyDescent="0.25">
      <c r="B15" s="21" t="s">
        <v>354</v>
      </c>
      <c r="C15" s="61">
        <v>2024</v>
      </c>
      <c r="D15" s="93">
        <v>1000</v>
      </c>
      <c r="E15" s="93">
        <v>2303</v>
      </c>
      <c r="F15" s="76">
        <f>IFERROR(Tabla52843[[#This Row],[EJECUTADO]]/Tabla52843[[#This Row],[META]]," ")</f>
        <v>2.3029999999999999</v>
      </c>
      <c r="G15" s="77">
        <f>+E15/D$19</f>
        <v>0.57574999999999998</v>
      </c>
      <c r="H15" s="80"/>
      <c r="I15" s="80"/>
      <c r="J15" s="80"/>
      <c r="K15" s="80"/>
      <c r="L15" s="80"/>
      <c r="M15" s="80"/>
      <c r="N15" s="80"/>
      <c r="O15" s="80"/>
      <c r="P15" s="80"/>
      <c r="Q15" s="81"/>
    </row>
    <row r="16" spans="2:30" ht="65.25" customHeight="1" x14ac:dyDescent="0.25">
      <c r="B16" s="21" t="s">
        <v>354</v>
      </c>
      <c r="C16" s="61">
        <v>2025</v>
      </c>
      <c r="D16" s="93">
        <v>1000</v>
      </c>
      <c r="E16" s="93"/>
      <c r="F16" s="76">
        <f>IFERROR(Tabla52843[[#This Row],[EJECUTADO]]/Tabla52843[[#This Row],[META]]," ")</f>
        <v>0</v>
      </c>
      <c r="G16" s="77">
        <f>(E15+E16)/D19</f>
        <v>0.57574999999999998</v>
      </c>
      <c r="H16" s="80"/>
      <c r="I16" s="80"/>
      <c r="J16" s="80"/>
      <c r="K16" s="80"/>
      <c r="L16" s="80"/>
      <c r="M16" s="80"/>
      <c r="N16" s="80"/>
      <c r="O16" s="80"/>
      <c r="P16" s="80"/>
      <c r="Q16" s="81"/>
    </row>
    <row r="17" spans="2:30" ht="65.25" customHeight="1" x14ac:dyDescent="0.25">
      <c r="B17" s="21" t="s">
        <v>354</v>
      </c>
      <c r="C17" s="61">
        <v>2026</v>
      </c>
      <c r="D17" s="93">
        <v>1000</v>
      </c>
      <c r="E17" s="93"/>
      <c r="F17" s="76">
        <f>IFERROR(Tabla52843[[#This Row],[EJECUTADO]]/Tabla52843[[#This Row],[META]]," ")</f>
        <v>0</v>
      </c>
      <c r="G17" s="77">
        <f>(E15+E16+E17)/D19</f>
        <v>0.57574999999999998</v>
      </c>
      <c r="H17" s="80"/>
      <c r="I17" s="80"/>
      <c r="J17" s="80"/>
      <c r="K17" s="80"/>
      <c r="L17" s="80"/>
      <c r="M17" s="80"/>
      <c r="N17" s="80"/>
      <c r="O17" s="80"/>
      <c r="P17" s="80"/>
      <c r="Q17" s="81"/>
    </row>
    <row r="18" spans="2:30" ht="65.25" customHeight="1" x14ac:dyDescent="0.25">
      <c r="B18" s="21" t="s">
        <v>354</v>
      </c>
      <c r="C18" s="61">
        <v>2027</v>
      </c>
      <c r="D18" s="93">
        <v>1000</v>
      </c>
      <c r="E18" s="93"/>
      <c r="F18" s="76"/>
      <c r="G18" s="77"/>
      <c r="H18" s="80"/>
      <c r="I18" s="80"/>
      <c r="J18" s="80"/>
      <c r="K18" s="80"/>
      <c r="L18" s="80"/>
      <c r="M18" s="80"/>
      <c r="N18" s="80"/>
      <c r="O18" s="80"/>
      <c r="P18" s="80"/>
      <c r="Q18" s="81"/>
    </row>
    <row r="19" spans="2:30" ht="65.25" customHeight="1" x14ac:dyDescent="0.25">
      <c r="B19" s="95" t="s">
        <v>354</v>
      </c>
      <c r="C19" s="84" t="s">
        <v>389</v>
      </c>
      <c r="D19" s="97">
        <f>SUBTOTAL(109,D15:D18)</f>
        <v>4000</v>
      </c>
      <c r="E19" s="97">
        <f>SUBTOTAL(109,E15:E18)</f>
        <v>2303</v>
      </c>
      <c r="F19" s="92">
        <f>IFERROR(Tabla52843[[#This Row],[EJECUTADO]]/Tabla52843[[#This Row],[META]]," ")</f>
        <v>0.57574999999999998</v>
      </c>
      <c r="G19" s="92">
        <f>IFERROR(Tabla52843[[#This Row],[EJECUTADO]]/Tabla52843[[#This Row],[META]]," ")</f>
        <v>0.57574999999999998</v>
      </c>
      <c r="H19" s="80"/>
      <c r="I19" s="87"/>
      <c r="J19" s="87"/>
      <c r="K19" s="88"/>
      <c r="L19" s="87"/>
      <c r="M19" s="87"/>
      <c r="N19" s="88"/>
      <c r="O19" s="87"/>
      <c r="P19" s="87"/>
      <c r="Q19" s="88"/>
      <c r="R19" s="89"/>
      <c r="S19" s="89"/>
      <c r="U19" s="89"/>
      <c r="V19" s="89"/>
      <c r="W19" s="89"/>
      <c r="X19" s="89"/>
      <c r="Y19" s="89"/>
      <c r="Z19" s="89"/>
      <c r="AA19" s="89"/>
      <c r="AB19" s="89"/>
      <c r="AC19" s="89"/>
      <c r="AD19" s="89"/>
    </row>
    <row r="20" spans="2:30" ht="65.25" customHeight="1" x14ac:dyDescent="0.25">
      <c r="B20" s="21" t="s">
        <v>352</v>
      </c>
      <c r="C20" s="61">
        <v>2024</v>
      </c>
      <c r="D20" s="75">
        <v>1</v>
      </c>
      <c r="E20" s="93">
        <v>1</v>
      </c>
      <c r="F20" s="76">
        <f>IFERROR(Tabla52843[[#This Row],[EJECUTADO]]/Tabla52843[[#This Row],[META]]," ")</f>
        <v>1</v>
      </c>
      <c r="G20" s="76">
        <f>+E20/D$24</f>
        <v>0.25</v>
      </c>
      <c r="H20" s="80"/>
      <c r="I20" s="80"/>
      <c r="J20" s="80"/>
      <c r="K20" s="80"/>
      <c r="L20" s="80"/>
      <c r="M20" s="80"/>
      <c r="N20" s="80"/>
      <c r="O20" s="80"/>
      <c r="P20" s="80"/>
      <c r="Q20" s="81"/>
    </row>
    <row r="21" spans="2:30" ht="65.25" customHeight="1" x14ac:dyDescent="0.25">
      <c r="B21" s="21" t="s">
        <v>352</v>
      </c>
      <c r="C21" s="61">
        <v>2025</v>
      </c>
      <c r="D21" s="93">
        <v>1</v>
      </c>
      <c r="E21" s="93"/>
      <c r="F21" s="76">
        <f>IFERROR(Tabla52843[[#This Row],[EJECUTADO]]/Tabla52843[[#This Row],[META]]," ")</f>
        <v>0</v>
      </c>
      <c r="G21" s="76">
        <f>(E20+E21)/D24</f>
        <v>0.25</v>
      </c>
      <c r="H21" s="80"/>
      <c r="I21" s="80"/>
      <c r="J21" s="80"/>
      <c r="K21" s="80"/>
      <c r="L21" s="80"/>
      <c r="M21" s="80"/>
      <c r="N21" s="80"/>
      <c r="O21" s="80"/>
      <c r="P21" s="80"/>
      <c r="Q21" s="81"/>
    </row>
    <row r="22" spans="2:30" ht="65.25" customHeight="1" x14ac:dyDescent="0.25">
      <c r="B22" s="21" t="s">
        <v>352</v>
      </c>
      <c r="C22" s="61">
        <v>2026</v>
      </c>
      <c r="D22" s="93">
        <v>1</v>
      </c>
      <c r="E22" s="93"/>
      <c r="F22" s="76">
        <f>IFERROR(Tabla52843[[#This Row],[EJECUTADO]]/Tabla52843[[#This Row],[META]]," ")</f>
        <v>0</v>
      </c>
      <c r="G22" s="76">
        <f>(E20+E21+E22)/D24</f>
        <v>0.25</v>
      </c>
      <c r="H22" s="80"/>
      <c r="I22" s="80"/>
      <c r="J22" s="80"/>
      <c r="K22" s="80"/>
      <c r="L22" s="80"/>
      <c r="M22" s="80"/>
      <c r="N22" s="80"/>
      <c r="O22" s="80"/>
      <c r="P22" s="80"/>
      <c r="Q22" s="81"/>
    </row>
    <row r="23" spans="2:30" ht="65.25" customHeight="1" x14ac:dyDescent="0.25">
      <c r="B23" s="21" t="s">
        <v>352</v>
      </c>
      <c r="C23" s="61">
        <v>2027</v>
      </c>
      <c r="D23" s="93">
        <v>1</v>
      </c>
      <c r="E23" s="93"/>
      <c r="F23" s="76"/>
      <c r="G23" s="76"/>
      <c r="H23" s="80"/>
      <c r="I23" s="80"/>
      <c r="J23" s="80"/>
      <c r="K23" s="80"/>
      <c r="L23" s="80"/>
      <c r="M23" s="80"/>
      <c r="N23" s="80"/>
      <c r="O23" s="80"/>
      <c r="P23" s="80"/>
      <c r="Q23" s="81"/>
    </row>
    <row r="24" spans="2:30" ht="65.25" customHeight="1" x14ac:dyDescent="0.25">
      <c r="B24" s="95" t="s">
        <v>352</v>
      </c>
      <c r="C24" s="84" t="s">
        <v>389</v>
      </c>
      <c r="D24" s="85">
        <f>SUBTOTAL(109,D20:D23)</f>
        <v>4</v>
      </c>
      <c r="E24" s="97">
        <f>SUBTOTAL(109,E20:E23)</f>
        <v>1</v>
      </c>
      <c r="F24" s="92">
        <f>IFERROR(Tabla52843[[#This Row],[EJECUTADO]]/Tabla52843[[#This Row],[META]]," ")</f>
        <v>0.25</v>
      </c>
      <c r="G24" s="92">
        <f>IFERROR(Tabla52843[[#This Row],[EJECUTADO]]/Tabla52843[[#This Row],[META]]," ")</f>
        <v>0.25</v>
      </c>
      <c r="H24" s="80"/>
      <c r="I24" s="87"/>
      <c r="J24" s="87"/>
      <c r="K24" s="88"/>
      <c r="L24" s="87"/>
      <c r="M24" s="87"/>
      <c r="N24" s="88"/>
      <c r="O24" s="87"/>
      <c r="P24" s="87"/>
      <c r="Q24" s="88"/>
      <c r="R24" s="89"/>
      <c r="S24" s="89"/>
      <c r="U24" s="89"/>
      <c r="V24" s="89"/>
      <c r="W24" s="89"/>
      <c r="X24" s="89"/>
      <c r="Y24" s="89"/>
      <c r="Z24" s="89"/>
      <c r="AA24" s="89"/>
      <c r="AB24" s="89"/>
      <c r="AC24" s="89"/>
      <c r="AD24" s="89"/>
    </row>
    <row r="25" spans="2:30" ht="65.25" customHeight="1" x14ac:dyDescent="0.25">
      <c r="B25" s="21"/>
      <c r="C25" s="61"/>
      <c r="D25" s="75"/>
      <c r="E25" s="75"/>
      <c r="F25" s="76"/>
      <c r="G25" s="77"/>
      <c r="H25" s="80"/>
      <c r="I25" s="80"/>
      <c r="J25" s="80"/>
      <c r="K25" s="80"/>
      <c r="L25" s="80"/>
      <c r="M25" s="80"/>
      <c r="N25" s="80"/>
      <c r="O25" s="80"/>
      <c r="P25" s="80"/>
      <c r="Q25" s="81"/>
    </row>
    <row r="26" spans="2:30" ht="65.25" customHeight="1" x14ac:dyDescent="0.25">
      <c r="B26" s="21"/>
      <c r="C26" s="61"/>
      <c r="D26" s="75"/>
      <c r="E26" s="75"/>
      <c r="F26" s="76"/>
      <c r="G26" s="77"/>
      <c r="H26" s="80"/>
      <c r="I26" s="80"/>
      <c r="J26" s="80"/>
      <c r="K26" s="80"/>
      <c r="L26" s="80"/>
      <c r="M26" s="80"/>
      <c r="N26" s="80"/>
      <c r="O26" s="80"/>
      <c r="P26" s="80"/>
      <c r="Q26" s="81"/>
    </row>
    <row r="27" spans="2:30" ht="65.25" customHeight="1" x14ac:dyDescent="0.25">
      <c r="B27" s="21"/>
      <c r="C27" s="61"/>
      <c r="D27" s="75"/>
      <c r="E27" s="75"/>
      <c r="F27" s="76"/>
      <c r="G27" s="77"/>
      <c r="H27" s="80"/>
      <c r="I27" s="80"/>
      <c r="J27" s="80"/>
      <c r="K27" s="80"/>
      <c r="L27" s="80"/>
      <c r="M27" s="80"/>
      <c r="N27" s="80"/>
      <c r="O27" s="80"/>
      <c r="P27" s="80"/>
      <c r="Q27" s="81"/>
    </row>
    <row r="28" spans="2:30" ht="65.25" customHeight="1" x14ac:dyDescent="0.25">
      <c r="B28" s="21"/>
      <c r="C28" s="61"/>
      <c r="D28" s="75"/>
      <c r="E28" s="75"/>
      <c r="F28" s="76"/>
      <c r="G28" s="77"/>
      <c r="H28" s="80"/>
      <c r="I28" s="80"/>
      <c r="J28" s="80"/>
      <c r="K28" s="80"/>
      <c r="L28" s="80"/>
      <c r="M28" s="80"/>
      <c r="N28" s="80"/>
      <c r="O28" s="80"/>
      <c r="P28" s="80"/>
      <c r="Q28" s="81"/>
    </row>
    <row r="29" spans="2:30" ht="65.25" customHeight="1" x14ac:dyDescent="0.25">
      <c r="B29" s="21"/>
      <c r="C29" s="118"/>
      <c r="D29" s="116"/>
      <c r="E29" s="116"/>
      <c r="F29" s="117"/>
      <c r="G29" s="117"/>
      <c r="H29" s="80"/>
      <c r="I29" s="80"/>
      <c r="J29" s="80"/>
      <c r="K29" s="80"/>
      <c r="L29" s="80"/>
      <c r="M29" s="80"/>
      <c r="N29" s="80"/>
      <c r="O29" s="80"/>
      <c r="P29" s="80"/>
      <c r="Q29" s="81"/>
    </row>
  </sheetData>
  <sheetProtection algorithmName="SHA-512" hashValue="Hf9BGDOA7r36FaBzb55XUA6oegk/JM8PQzAqHKGj3s1TnFl5c3lrny8VKr2Cswrcv7tJXjHPlj+UMQd4mWOUEw==" saltValue="y/MMOA+g/ukGNaSXMy4RUQ==" spinCount="100000" sheet="1" autoFilter="0"/>
  <dataConsolidate>
    <dataRefs count="2">
      <dataRef ref="A3:A42" sheet="INDICADORES ESTRATÉGICOS" r:id="rId1"/>
      <dataRef ref="A3:F42" sheet="INDICADORES ESTRATÉGICOS" r:id="rId2"/>
    </dataRefs>
  </dataConsolidate>
  <mergeCells count="6">
    <mergeCell ref="B2:AC2"/>
    <mergeCell ref="D3:E3"/>
    <mergeCell ref="G3:H3"/>
    <mergeCell ref="I3:K3"/>
    <mergeCell ref="L3:N3"/>
    <mergeCell ref="O3:Q3"/>
  </mergeCells>
  <pageMargins left="0.7" right="0.7" top="0.75" bottom="0.75" header="0.3" footer="0.3"/>
  <pageSetup orientation="portrait" r:id="rId3"/>
  <drawing r:id="rId4"/>
  <tableParts count="1">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31EF-9D87-4E13-B9CD-B8CAE53E7F48}">
  <sheetPr>
    <tabColor rgb="FF92D050"/>
  </sheetPr>
  <dimension ref="B1:AD29"/>
  <sheetViews>
    <sheetView zoomScale="60" zoomScaleNormal="60" workbookViewId="0">
      <pane xSplit="1" ySplit="4" topLeftCell="B5" activePane="bottomRight" state="frozen"/>
      <selection pane="topRight" activeCell="B1" sqref="B1"/>
      <selection pane="bottomLeft" activeCell="A4" sqref="A4"/>
      <selection pane="bottomRight" activeCell="D9" sqref="D9"/>
    </sheetView>
  </sheetViews>
  <sheetFormatPr baseColWidth="10" defaultColWidth="11.42578125" defaultRowHeight="15" x14ac:dyDescent="0.25"/>
  <cols>
    <col min="1" max="1" width="4.28515625" style="65" customWidth="1"/>
    <col min="2" max="2" width="86.140625" style="64" customWidth="1"/>
    <col min="3" max="3" width="18.85546875" style="63" customWidth="1"/>
    <col min="4" max="7" width="10.7109375" style="65" customWidth="1"/>
    <col min="8" max="8" width="7.28515625" style="65" customWidth="1"/>
    <col min="9" max="10" width="7.140625" style="65" customWidth="1"/>
    <col min="11" max="11" width="8" style="65" customWidth="1"/>
    <col min="12" max="13" width="7.140625" style="65" customWidth="1"/>
    <col min="14" max="14" width="8" style="65" customWidth="1"/>
    <col min="15" max="16" width="7.140625" style="65" customWidth="1"/>
    <col min="17" max="17" width="8" style="65" customWidth="1"/>
    <col min="18" max="18" width="30.5703125" style="65" customWidth="1"/>
    <col min="19" max="19" width="11" style="65" customWidth="1"/>
    <col min="20" max="20" width="4.5703125" style="65" customWidth="1"/>
    <col min="21" max="29" width="11.42578125" style="65"/>
    <col min="30" max="30" width="10" style="65" customWidth="1"/>
    <col min="31" max="16384" width="11.42578125" style="65"/>
  </cols>
  <sheetData>
    <row r="1" spans="2:30" ht="5.25" customHeight="1" x14ac:dyDescent="0.25"/>
    <row r="2" spans="2:30" ht="75.75" customHeight="1" x14ac:dyDescent="0.25">
      <c r="B2" s="254" t="s">
        <v>390</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row>
    <row r="3" spans="2:30" ht="5.25" customHeight="1" x14ac:dyDescent="0.25">
      <c r="D3" s="255"/>
      <c r="E3" s="255"/>
      <c r="F3" s="67"/>
      <c r="G3" s="255"/>
      <c r="H3" s="255"/>
      <c r="I3" s="255"/>
      <c r="J3" s="255"/>
      <c r="K3" s="255"/>
      <c r="L3" s="255"/>
      <c r="M3" s="255"/>
      <c r="N3" s="255"/>
      <c r="O3" s="255"/>
      <c r="P3" s="255"/>
      <c r="Q3" s="255"/>
    </row>
    <row r="4" spans="2:30" ht="111" customHeight="1" x14ac:dyDescent="0.25">
      <c r="B4" s="111" t="s">
        <v>360</v>
      </c>
      <c r="C4" s="69" t="s">
        <v>361</v>
      </c>
      <c r="D4" s="70" t="s">
        <v>362</v>
      </c>
      <c r="E4" s="70" t="s">
        <v>363</v>
      </c>
      <c r="F4" s="70" t="s">
        <v>364</v>
      </c>
      <c r="G4" s="69" t="s">
        <v>365</v>
      </c>
      <c r="H4" s="114"/>
      <c r="I4" s="114"/>
      <c r="J4" s="114"/>
      <c r="K4" s="114"/>
      <c r="L4" s="114"/>
      <c r="M4" s="114"/>
      <c r="N4" s="114"/>
      <c r="O4" s="114"/>
      <c r="P4" s="114"/>
      <c r="Q4" s="114"/>
    </row>
    <row r="5" spans="2:30" ht="62.25" customHeight="1" x14ac:dyDescent="0.25">
      <c r="B5" s="21" t="s">
        <v>391</v>
      </c>
      <c r="C5" s="61">
        <v>2024</v>
      </c>
      <c r="D5" s="75">
        <v>0.25</v>
      </c>
      <c r="E5" s="75">
        <v>0.25</v>
      </c>
      <c r="F5" s="76">
        <f>IFERROR(Tabla5289[[#This Row],[EJECUTADO]]/Tabla5289[[#This Row],[META]]," ")</f>
        <v>1</v>
      </c>
      <c r="G5" s="77">
        <f>+E5/D$9</f>
        <v>0.25</v>
      </c>
    </row>
    <row r="6" spans="2:30" ht="62.25" customHeight="1" x14ac:dyDescent="0.25">
      <c r="B6" s="21" t="s">
        <v>391</v>
      </c>
      <c r="C6" s="61">
        <v>2025</v>
      </c>
      <c r="D6" s="75">
        <v>0.25</v>
      </c>
      <c r="E6" s="75"/>
      <c r="F6" s="76">
        <f>IFERROR(Tabla5289[[#This Row],[EJECUTADO]]/Tabla5289[[#This Row],[META]]," ")</f>
        <v>0</v>
      </c>
      <c r="G6" s="77">
        <f>(E5+E6)/D9</f>
        <v>0.25</v>
      </c>
      <c r="H6" s="81"/>
      <c r="I6" s="80"/>
      <c r="J6" s="80"/>
      <c r="K6" s="81"/>
      <c r="L6" s="80"/>
      <c r="M6" s="80"/>
      <c r="N6" s="81"/>
      <c r="O6" s="80"/>
      <c r="P6" s="80"/>
      <c r="Q6" s="81"/>
    </row>
    <row r="7" spans="2:30" ht="62.25" customHeight="1" x14ac:dyDescent="0.25">
      <c r="B7" s="21" t="s">
        <v>391</v>
      </c>
      <c r="C7" s="61">
        <v>2026</v>
      </c>
      <c r="D7" s="75">
        <v>0.25</v>
      </c>
      <c r="E7" s="75"/>
      <c r="F7" s="76">
        <f>IFERROR(Tabla5289[[#This Row],[EJECUTADO]]/Tabla5289[[#This Row],[META]]," ")</f>
        <v>0</v>
      </c>
      <c r="G7" s="77">
        <f>(E5+E6+E7)/D9</f>
        <v>0.25</v>
      </c>
      <c r="H7" s="81"/>
      <c r="I7" s="80"/>
      <c r="J7" s="80"/>
      <c r="K7" s="81"/>
      <c r="L7" s="80"/>
      <c r="M7" s="80"/>
      <c r="N7" s="81"/>
      <c r="O7" s="80"/>
      <c r="P7" s="80"/>
      <c r="Q7" s="81"/>
    </row>
    <row r="8" spans="2:30" ht="62.25" customHeight="1" x14ac:dyDescent="0.25">
      <c r="B8" s="21" t="s">
        <v>391</v>
      </c>
      <c r="C8" s="61">
        <v>2027</v>
      </c>
      <c r="D8" s="75">
        <v>0.25</v>
      </c>
      <c r="E8" s="75"/>
      <c r="F8" s="76">
        <f>IFERROR(Tabla5289[[#This Row],[EJECUTADO]]/Tabla5289[[#This Row],[META]]," ")</f>
        <v>0</v>
      </c>
      <c r="G8" s="77">
        <f>(E5+E6+E7+E8)/D9</f>
        <v>0.25</v>
      </c>
      <c r="H8" s="81"/>
      <c r="I8" s="80"/>
      <c r="J8" s="80"/>
      <c r="K8" s="81"/>
      <c r="L8" s="80"/>
      <c r="M8" s="80"/>
      <c r="N8" s="81"/>
      <c r="O8" s="80"/>
      <c r="P8" s="80"/>
      <c r="Q8" s="81"/>
    </row>
    <row r="9" spans="2:30" ht="62.25" customHeight="1" x14ac:dyDescent="0.25">
      <c r="B9" s="83" t="s">
        <v>391</v>
      </c>
      <c r="C9" s="84" t="s">
        <v>389</v>
      </c>
      <c r="D9" s="85">
        <f>SUBTOTAL(109,D5:D8)</f>
        <v>1</v>
      </c>
      <c r="E9" s="85">
        <f>SUBTOTAL(109,E5:E8)</f>
        <v>0.25</v>
      </c>
      <c r="F9" s="86">
        <f>IFERROR(Tabla5289[[#This Row],[EJECUTADO]]/Tabla5289[[#This Row],[META]]," ")</f>
        <v>0.25</v>
      </c>
      <c r="G9" s="86">
        <f>+Tabla5289[[#This Row],[EJECUTADO]]/Tabla5289[[#This Row],[META]]</f>
        <v>0.25</v>
      </c>
      <c r="H9" s="81"/>
      <c r="I9" s="87"/>
      <c r="J9" s="87"/>
      <c r="K9" s="88"/>
      <c r="L9" s="87"/>
      <c r="M9" s="87"/>
      <c r="N9" s="88"/>
      <c r="O9" s="87"/>
      <c r="P9" s="87"/>
      <c r="Q9" s="88"/>
      <c r="R9" s="89"/>
      <c r="S9" s="89"/>
      <c r="U9" s="89"/>
      <c r="V9" s="89"/>
      <c r="W9" s="89"/>
      <c r="X9" s="89"/>
      <c r="Y9" s="89"/>
      <c r="Z9" s="89"/>
      <c r="AA9" s="89"/>
      <c r="AB9" s="89"/>
      <c r="AC9" s="89"/>
      <c r="AD9" s="89"/>
    </row>
    <row r="10" spans="2:30" ht="62.25" customHeight="1" x14ac:dyDescent="0.25">
      <c r="B10" s="21" t="s">
        <v>392</v>
      </c>
      <c r="C10" s="61">
        <v>2024</v>
      </c>
      <c r="D10" s="94">
        <v>1</v>
      </c>
      <c r="E10" s="94">
        <v>1.05</v>
      </c>
      <c r="F10" s="76">
        <f>IFERROR(Tabla5289[[#This Row],[EJECUTADO]]/Tabla5289[[#This Row],[META]]," ")</f>
        <v>1.05</v>
      </c>
      <c r="G10" s="77">
        <f>+E10/D$9</f>
        <v>1.05</v>
      </c>
      <c r="H10" s="80"/>
      <c r="I10" s="80"/>
      <c r="J10" s="80"/>
      <c r="K10" s="80"/>
      <c r="L10" s="80"/>
      <c r="M10" s="80"/>
      <c r="N10" s="80"/>
      <c r="O10" s="80"/>
      <c r="P10" s="80"/>
      <c r="Q10" s="81"/>
    </row>
    <row r="11" spans="2:30" ht="62.25" customHeight="1" x14ac:dyDescent="0.25">
      <c r="B11" s="21" t="s">
        <v>392</v>
      </c>
      <c r="C11" s="61">
        <v>2025</v>
      </c>
      <c r="D11" s="94">
        <v>1</v>
      </c>
      <c r="E11" s="94"/>
      <c r="F11" s="76">
        <f>IFERROR(Tabla5289[[#This Row],[EJECUTADO]]/Tabla5289[[#This Row],[META]]," ")</f>
        <v>0</v>
      </c>
      <c r="G11" s="77">
        <f>+E11/D$9</f>
        <v>0</v>
      </c>
      <c r="H11" s="80"/>
      <c r="I11" s="80"/>
      <c r="J11" s="80"/>
      <c r="K11" s="80"/>
      <c r="L11" s="80"/>
      <c r="M11" s="80"/>
      <c r="N11" s="80"/>
      <c r="O11" s="80"/>
      <c r="P11" s="80"/>
      <c r="Q11" s="81"/>
    </row>
    <row r="12" spans="2:30" ht="62.25" customHeight="1" x14ac:dyDescent="0.25">
      <c r="B12" s="21" t="s">
        <v>392</v>
      </c>
      <c r="C12" s="61">
        <v>2026</v>
      </c>
      <c r="D12" s="94">
        <v>1</v>
      </c>
      <c r="E12" s="94"/>
      <c r="F12" s="76">
        <f>IFERROR(Tabla5289[[#This Row],[EJECUTADO]]/Tabla5289[[#This Row],[META]]," ")</f>
        <v>0</v>
      </c>
      <c r="G12" s="77">
        <f>+E12/D$9</f>
        <v>0</v>
      </c>
      <c r="H12" s="80"/>
      <c r="I12" s="80"/>
      <c r="J12" s="80"/>
      <c r="K12" s="80"/>
      <c r="L12" s="80"/>
      <c r="M12" s="80"/>
      <c r="N12" s="80"/>
      <c r="O12" s="80"/>
      <c r="P12" s="80"/>
      <c r="Q12" s="81"/>
    </row>
    <row r="13" spans="2:30" ht="62.25" customHeight="1" x14ac:dyDescent="0.25">
      <c r="B13" s="21" t="s">
        <v>392</v>
      </c>
      <c r="C13" s="61">
        <v>2027</v>
      </c>
      <c r="D13" s="94">
        <v>1</v>
      </c>
      <c r="E13" s="94"/>
      <c r="F13" s="76">
        <f>IFERROR(Tabla5289[[#This Row],[EJECUTADO]]/Tabla5289[[#This Row],[META]]," ")</f>
        <v>0</v>
      </c>
      <c r="G13" s="77">
        <f>+E13/D$9</f>
        <v>0</v>
      </c>
      <c r="H13" s="80"/>
      <c r="I13" s="80"/>
      <c r="J13" s="80"/>
      <c r="K13" s="80"/>
      <c r="L13" s="80"/>
      <c r="M13" s="80"/>
      <c r="N13" s="80"/>
      <c r="O13" s="80"/>
      <c r="P13" s="80"/>
      <c r="Q13" s="81"/>
    </row>
    <row r="14" spans="2:30" ht="62.25" customHeight="1" x14ac:dyDescent="0.25">
      <c r="B14" s="83" t="s">
        <v>392</v>
      </c>
      <c r="C14" s="84" t="s">
        <v>389</v>
      </c>
      <c r="D14" s="99">
        <f>+AVERAGE(D10,D11,D12,D13)</f>
        <v>1</v>
      </c>
      <c r="E14" s="99">
        <f>+AVERAGE(E10,E11,E12,E13)</f>
        <v>1.05</v>
      </c>
      <c r="F14" s="92">
        <f>IFERROR(Tabla5289[[#This Row],[EJECUTADO]]/Tabla5289[[#This Row],[META]]," ")</f>
        <v>1.05</v>
      </c>
      <c r="G14" s="99">
        <f>+AVERAGE(G10,G11,G12,G13)</f>
        <v>0.26250000000000001</v>
      </c>
      <c r="H14" s="80"/>
      <c r="I14" s="87"/>
      <c r="J14" s="87"/>
      <c r="K14" s="87"/>
      <c r="L14" s="87"/>
      <c r="M14" s="87"/>
      <c r="N14" s="87"/>
      <c r="O14" s="87"/>
      <c r="P14" s="87"/>
      <c r="Q14" s="88"/>
      <c r="R14" s="89"/>
      <c r="S14" s="89"/>
      <c r="U14" s="89"/>
      <c r="V14" s="89"/>
      <c r="W14" s="89"/>
      <c r="X14" s="89"/>
      <c r="Y14" s="89"/>
      <c r="Z14" s="89"/>
      <c r="AA14" s="89"/>
      <c r="AB14" s="89"/>
      <c r="AC14" s="89"/>
      <c r="AD14" s="89"/>
    </row>
    <row r="15" spans="2:30" ht="62.25" customHeight="1" x14ac:dyDescent="0.25">
      <c r="B15" s="21" t="s">
        <v>393</v>
      </c>
      <c r="C15" s="61">
        <v>2024</v>
      </c>
      <c r="D15" s="94">
        <v>1</v>
      </c>
      <c r="E15" s="94">
        <v>1</v>
      </c>
      <c r="F15" s="77">
        <f>IFERROR(Tabla5289[[#This Row],[EJECUTADO]]/Tabla5289[[#This Row],[META]]," ")</f>
        <v>1</v>
      </c>
      <c r="G15" s="77">
        <f>+E15/D$9</f>
        <v>1</v>
      </c>
      <c r="H15" s="80"/>
      <c r="I15" s="80"/>
      <c r="J15" s="80"/>
      <c r="K15" s="80"/>
      <c r="L15" s="80"/>
      <c r="M15" s="80"/>
      <c r="N15" s="80"/>
      <c r="O15" s="80"/>
      <c r="P15" s="80"/>
      <c r="Q15" s="81"/>
    </row>
    <row r="16" spans="2:30" ht="62.25" customHeight="1" x14ac:dyDescent="0.25">
      <c r="B16" s="21" t="s">
        <v>393</v>
      </c>
      <c r="C16" s="61">
        <v>2025</v>
      </c>
      <c r="D16" s="94">
        <v>1</v>
      </c>
      <c r="E16" s="94"/>
      <c r="F16" s="77">
        <f>IFERROR(Tabla5289[[#This Row],[EJECUTADO]]/Tabla5289[[#This Row],[META]]," ")</f>
        <v>0</v>
      </c>
      <c r="G16" s="77">
        <f>+E16/D$9</f>
        <v>0</v>
      </c>
      <c r="H16" s="80"/>
      <c r="I16" s="80"/>
      <c r="J16" s="80"/>
      <c r="K16" s="80"/>
      <c r="L16" s="80"/>
      <c r="M16" s="80"/>
      <c r="N16" s="80"/>
      <c r="O16" s="80"/>
      <c r="P16" s="80"/>
      <c r="Q16" s="81"/>
    </row>
    <row r="17" spans="2:30" ht="62.25" customHeight="1" x14ac:dyDescent="0.25">
      <c r="B17" s="21" t="s">
        <v>393</v>
      </c>
      <c r="C17" s="61">
        <v>2026</v>
      </c>
      <c r="D17" s="94">
        <v>1</v>
      </c>
      <c r="E17" s="94"/>
      <c r="F17" s="77">
        <f>IFERROR(Tabla5289[[#This Row],[EJECUTADO]]/Tabla5289[[#This Row],[META]]," ")</f>
        <v>0</v>
      </c>
      <c r="G17" s="77">
        <f>+E17/D$9</f>
        <v>0</v>
      </c>
      <c r="H17" s="80"/>
      <c r="I17" s="80"/>
      <c r="J17" s="80"/>
      <c r="K17" s="80"/>
      <c r="L17" s="80"/>
      <c r="M17" s="80"/>
      <c r="N17" s="80"/>
      <c r="O17" s="80"/>
      <c r="P17" s="80"/>
      <c r="Q17" s="81"/>
    </row>
    <row r="18" spans="2:30" ht="62.25" customHeight="1" x14ac:dyDescent="0.25">
      <c r="B18" s="21" t="s">
        <v>393</v>
      </c>
      <c r="C18" s="61">
        <v>2027</v>
      </c>
      <c r="D18" s="94">
        <v>1</v>
      </c>
      <c r="E18" s="94"/>
      <c r="F18" s="77">
        <f>IFERROR(Tabla5289[[#This Row],[EJECUTADO]]/Tabla5289[[#This Row],[META]]," ")</f>
        <v>0</v>
      </c>
      <c r="G18" s="77">
        <f>+E18/D$9</f>
        <v>0</v>
      </c>
      <c r="H18" s="80"/>
      <c r="I18" s="80"/>
      <c r="J18" s="80"/>
      <c r="K18" s="80"/>
      <c r="L18" s="80"/>
      <c r="M18" s="80"/>
      <c r="N18" s="80"/>
      <c r="O18" s="80"/>
      <c r="P18" s="80"/>
      <c r="Q18" s="81"/>
    </row>
    <row r="19" spans="2:30" ht="62.25" customHeight="1" x14ac:dyDescent="0.25">
      <c r="B19" s="83" t="s">
        <v>393</v>
      </c>
      <c r="C19" s="84" t="s">
        <v>389</v>
      </c>
      <c r="D19" s="99">
        <f>+AVERAGE(D15,D16,D17,D18)</f>
        <v>1</v>
      </c>
      <c r="E19" s="99">
        <f>+AVERAGE(E15,E16,E17,E18)</f>
        <v>1</v>
      </c>
      <c r="F19" s="92">
        <f>IFERROR(Tabla5289[[#This Row],[EJECUTADO]]/Tabla5289[[#This Row],[META]]," ")</f>
        <v>1</v>
      </c>
      <c r="G19" s="99">
        <f>+AVERAGE(G15,G16,G17,G18)</f>
        <v>0.25</v>
      </c>
      <c r="H19" s="80"/>
      <c r="I19" s="87"/>
      <c r="J19" s="87"/>
      <c r="K19" s="87"/>
      <c r="L19" s="87"/>
      <c r="M19" s="87"/>
      <c r="N19" s="87"/>
      <c r="O19" s="87"/>
      <c r="P19" s="87"/>
      <c r="Q19" s="88"/>
      <c r="R19" s="89"/>
      <c r="S19" s="89"/>
      <c r="U19" s="89"/>
      <c r="V19" s="89"/>
      <c r="W19" s="89"/>
      <c r="X19" s="89"/>
      <c r="Y19" s="89"/>
      <c r="Z19" s="89"/>
      <c r="AA19" s="89"/>
      <c r="AB19" s="89"/>
      <c r="AC19" s="89"/>
      <c r="AD19" s="89"/>
    </row>
    <row r="20" spans="2:30" ht="62.25" customHeight="1" x14ac:dyDescent="0.25">
      <c r="B20" s="21" t="s">
        <v>394</v>
      </c>
      <c r="C20" s="61">
        <v>2024</v>
      </c>
      <c r="D20" s="75">
        <v>25</v>
      </c>
      <c r="E20" s="75">
        <v>25</v>
      </c>
      <c r="F20" s="76">
        <f>IFERROR(Tabla5289[[#This Row],[EJECUTADO]]/Tabla5289[[#This Row],[META]]," ")</f>
        <v>1</v>
      </c>
      <c r="G20" s="77">
        <f>+E20/D$24</f>
        <v>0.25</v>
      </c>
      <c r="H20" s="80"/>
      <c r="I20" s="80"/>
      <c r="J20" s="80"/>
      <c r="K20" s="80"/>
      <c r="L20" s="80"/>
      <c r="M20" s="80"/>
      <c r="N20" s="80"/>
      <c r="O20" s="80"/>
      <c r="P20" s="80"/>
      <c r="Q20" s="81"/>
    </row>
    <row r="21" spans="2:30" ht="62.25" customHeight="1" x14ac:dyDescent="0.25">
      <c r="B21" s="21" t="s">
        <v>394</v>
      </c>
      <c r="C21" s="61">
        <v>2025</v>
      </c>
      <c r="D21" s="75">
        <v>25</v>
      </c>
      <c r="E21" s="75"/>
      <c r="F21" s="76">
        <f>IFERROR(Tabla5289[[#This Row],[EJECUTADO]]/Tabla5289[[#This Row],[META]]," ")</f>
        <v>0</v>
      </c>
      <c r="G21" s="77">
        <f>(E20+E21)/D24</f>
        <v>0.25</v>
      </c>
      <c r="H21" s="80"/>
      <c r="I21" s="80"/>
      <c r="J21" s="80"/>
      <c r="K21" s="80"/>
      <c r="L21" s="80"/>
      <c r="M21" s="80"/>
      <c r="N21" s="80"/>
      <c r="O21" s="80"/>
      <c r="P21" s="80"/>
      <c r="Q21" s="81"/>
    </row>
    <row r="22" spans="2:30" ht="62.25" customHeight="1" x14ac:dyDescent="0.25">
      <c r="B22" s="21" t="s">
        <v>394</v>
      </c>
      <c r="C22" s="61">
        <v>2026</v>
      </c>
      <c r="D22" s="75">
        <v>25</v>
      </c>
      <c r="E22" s="75"/>
      <c r="F22" s="76">
        <f>IFERROR(Tabla5289[[#This Row],[EJECUTADO]]/Tabla5289[[#This Row],[META]]," ")</f>
        <v>0</v>
      </c>
      <c r="G22" s="77">
        <f>(E20+E21+E22)/D24</f>
        <v>0.25</v>
      </c>
      <c r="H22" s="80"/>
      <c r="I22" s="80"/>
      <c r="J22" s="80"/>
      <c r="K22" s="80"/>
      <c r="L22" s="80"/>
      <c r="M22" s="80"/>
      <c r="N22" s="80"/>
      <c r="O22" s="80"/>
      <c r="P22" s="80"/>
      <c r="Q22" s="81"/>
    </row>
    <row r="23" spans="2:30" ht="62.25" customHeight="1" x14ac:dyDescent="0.25">
      <c r="B23" s="21" t="s">
        <v>394</v>
      </c>
      <c r="C23" s="61">
        <v>2027</v>
      </c>
      <c r="D23" s="75">
        <v>25</v>
      </c>
      <c r="E23" s="75"/>
      <c r="F23" s="76">
        <f>IFERROR(Tabla5289[[#This Row],[EJECUTADO]]/Tabla5289[[#This Row],[META]]," ")</f>
        <v>0</v>
      </c>
      <c r="G23" s="77">
        <f>(E20+E21+E22+E23)/D24</f>
        <v>0.25</v>
      </c>
      <c r="H23" s="80"/>
      <c r="I23" s="80"/>
      <c r="J23" s="80"/>
      <c r="K23" s="80"/>
      <c r="L23" s="80"/>
      <c r="M23" s="80"/>
      <c r="N23" s="80"/>
      <c r="O23" s="80"/>
      <c r="P23" s="80"/>
      <c r="Q23" s="81"/>
    </row>
    <row r="24" spans="2:30" ht="62.25" customHeight="1" x14ac:dyDescent="0.25">
      <c r="B24" s="95" t="s">
        <v>394</v>
      </c>
      <c r="C24" s="84" t="s">
        <v>395</v>
      </c>
      <c r="D24" s="85">
        <f>SUBTOTAL(109,D20:D23)</f>
        <v>100</v>
      </c>
      <c r="E24" s="85">
        <f>SUBTOTAL(109,E20:E23)</f>
        <v>25</v>
      </c>
      <c r="F24" s="92">
        <f>IFERROR(Tabla5289[[#This Row],[EJECUTADO]]/Tabla5289[[#This Row],[META]]," ")</f>
        <v>0.25</v>
      </c>
      <c r="G24" s="92">
        <f>IFERROR(Tabla5289[[#This Row],[EJECUTADO]]/Tabla5289[[#This Row],[META]]," ")</f>
        <v>0.25</v>
      </c>
      <c r="H24" s="80"/>
      <c r="I24" s="87"/>
      <c r="J24" s="87"/>
      <c r="K24" s="87"/>
      <c r="L24" s="87"/>
      <c r="M24" s="87"/>
      <c r="N24" s="87"/>
      <c r="O24" s="87"/>
      <c r="P24" s="87"/>
      <c r="Q24" s="88"/>
      <c r="R24" s="89"/>
      <c r="S24" s="89"/>
      <c r="U24" s="89"/>
      <c r="V24" s="89"/>
      <c r="W24" s="89"/>
      <c r="X24" s="89"/>
      <c r="Y24" s="89"/>
      <c r="Z24" s="89"/>
      <c r="AA24" s="89"/>
      <c r="AB24" s="89"/>
      <c r="AC24" s="89"/>
      <c r="AD24" s="89"/>
    </row>
    <row r="25" spans="2:30" ht="62.25" customHeight="1" x14ac:dyDescent="0.25">
      <c r="B25" s="21"/>
      <c r="C25" s="61"/>
      <c r="D25" s="75"/>
      <c r="E25" s="75"/>
      <c r="F25" s="76"/>
      <c r="G25" s="77"/>
      <c r="H25" s="80"/>
      <c r="I25" s="80"/>
      <c r="J25" s="80"/>
      <c r="K25" s="80"/>
      <c r="L25" s="80"/>
      <c r="M25" s="80"/>
      <c r="N25" s="80"/>
      <c r="O25" s="80"/>
      <c r="P25" s="80"/>
      <c r="Q25" s="81"/>
    </row>
    <row r="26" spans="2:30" ht="62.25" customHeight="1" x14ac:dyDescent="0.25">
      <c r="B26" s="21"/>
      <c r="C26" s="61"/>
      <c r="D26" s="75"/>
      <c r="E26" s="75"/>
      <c r="F26" s="76"/>
      <c r="G26" s="77"/>
      <c r="H26" s="80"/>
      <c r="I26" s="80"/>
      <c r="J26" s="80"/>
      <c r="K26" s="80"/>
      <c r="L26" s="80"/>
      <c r="M26" s="80"/>
      <c r="N26" s="80"/>
      <c r="O26" s="80"/>
      <c r="P26" s="80"/>
      <c r="Q26" s="81"/>
    </row>
    <row r="27" spans="2:30" ht="62.25" customHeight="1" x14ac:dyDescent="0.25">
      <c r="B27" s="21"/>
      <c r="C27" s="61"/>
      <c r="D27" s="75"/>
      <c r="E27" s="75"/>
      <c r="F27" s="76"/>
      <c r="G27" s="77"/>
      <c r="H27" s="80"/>
      <c r="I27" s="80"/>
      <c r="J27" s="80"/>
      <c r="K27" s="80"/>
      <c r="L27" s="80"/>
      <c r="M27" s="80"/>
      <c r="N27" s="80"/>
      <c r="O27" s="80"/>
      <c r="P27" s="80"/>
      <c r="Q27" s="81"/>
    </row>
    <row r="28" spans="2:30" ht="62.25" customHeight="1" x14ac:dyDescent="0.25">
      <c r="B28" s="21"/>
      <c r="C28" s="61"/>
      <c r="D28" s="75"/>
      <c r="E28" s="75"/>
      <c r="F28" s="76"/>
      <c r="G28" s="117"/>
      <c r="H28" s="80"/>
      <c r="I28" s="80"/>
      <c r="J28" s="80"/>
      <c r="K28" s="80"/>
      <c r="L28" s="80"/>
      <c r="M28" s="80"/>
      <c r="N28" s="80"/>
      <c r="O28" s="80"/>
      <c r="P28" s="80"/>
      <c r="Q28" s="81"/>
    </row>
    <row r="29" spans="2:30" ht="62.25" customHeight="1" x14ac:dyDescent="0.25">
      <c r="B29" s="21"/>
      <c r="C29" s="118"/>
      <c r="D29" s="116"/>
      <c r="E29" s="116"/>
      <c r="F29" s="117"/>
      <c r="G29" s="117"/>
      <c r="H29" s="80"/>
      <c r="I29" s="80"/>
      <c r="J29" s="80"/>
      <c r="K29" s="80"/>
      <c r="L29" s="80"/>
      <c r="M29" s="80"/>
      <c r="N29" s="80"/>
      <c r="O29" s="80"/>
      <c r="P29" s="80"/>
      <c r="Q29" s="81"/>
    </row>
  </sheetData>
  <sheetProtection algorithmName="SHA-512" hashValue="4pDbtUy7VM5HsisUnDZjOnM7Gd/uaTJ+FtPc8BH8nNqzy8QBbDH3DDL8pjyfdfM5wSEWbt516KPid+mJuauuig==" saltValue="1BzbkHNtluJeNGe05G6YaQ==" spinCount="100000" sheet="1" autoFilter="0"/>
  <dataConsolidate>
    <dataRefs count="2">
      <dataRef ref="A3:A42" sheet="INDICADORES ESTRATÉGICOS" r:id="rId1"/>
      <dataRef ref="A3:F42" sheet="INDICADORES ESTRATÉGICOS" r:id="rId2"/>
    </dataRefs>
  </dataConsolidate>
  <mergeCells count="6">
    <mergeCell ref="B2:AC2"/>
    <mergeCell ref="D3:E3"/>
    <mergeCell ref="G3:H3"/>
    <mergeCell ref="I3:K3"/>
    <mergeCell ref="L3:N3"/>
    <mergeCell ref="O3:Q3"/>
  </mergeCells>
  <pageMargins left="0.7" right="0.7" top="0.75" bottom="0.75" header="0.3" footer="0.3"/>
  <pageSetup orientation="portrait"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ño xmlns="a7912b74-821a-4119-aad9-e1c9b233eb5e">2023</Año>
    <Categoría_x0020_Documento xmlns="a7912b74-821a-4119-aad9-e1c9b233eb5e">Tablero</Categoría_x0020_Documento>
    <VariationsItemGroupID xmlns="http://schemas.microsoft.com/sharepoint/v3">1fdb0eca-a11a-4872-869a-995593da513a</VariationsItemGroup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73E7A770BA7D4CA09DE0D58ACD549A" ma:contentTypeVersion="8" ma:contentTypeDescription="Crear nuevo documento." ma:contentTypeScope="" ma:versionID="c860e78c50343ee900e9a2c516c39ca2">
  <xsd:schema xmlns:xsd="http://www.w3.org/2001/XMLSchema" xmlns:xs="http://www.w3.org/2001/XMLSchema" xmlns:p="http://schemas.microsoft.com/office/2006/metadata/properties" xmlns:ns1="http://schemas.microsoft.com/sharepoint/v3" xmlns:ns2="a7912b74-821a-4119-aad9-e1c9b233eb5e" targetNamespace="http://schemas.microsoft.com/office/2006/metadata/properties" ma:root="true" ma:fieldsID="393935b0be7a2b51d70ad8fa4e979a35" ns1:_="" ns2:_="">
    <xsd:import namespace="http://schemas.microsoft.com/sharepoint/v3"/>
    <xsd:import namespace="a7912b74-821a-4119-aad9-e1c9b233eb5e"/>
    <xsd:element name="properties">
      <xsd:complexType>
        <xsd:sequence>
          <xsd:element name="documentManagement">
            <xsd:complexType>
              <xsd:all>
                <xsd:element ref="ns2:Año"/>
                <xsd:element ref="ns2:Categoría_x0020_Documento"/>
                <xsd:element ref="ns1:VariationsItemGroup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12b74-821a-4119-aad9-e1c9b233eb5e" elementFormDefault="qualified">
    <xsd:import namespace="http://schemas.microsoft.com/office/2006/documentManagement/types"/>
    <xsd:import namespace="http://schemas.microsoft.com/office/infopath/2007/PartnerControls"/>
    <xsd:element name="Año" ma:index="2" ma:displayName="Año" ma:default="2023" ma:format="Dropdown" ma:internalName="A_x00f1_o">
      <xsd:simpleType>
        <xsd:restriction base="dms:Choice">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restriction>
      </xsd:simpleType>
    </xsd:element>
    <xsd:element name="Categoría_x0020_Documento" ma:index="3" ma:displayName="Categoría Documento" ma:format="Dropdown" ma:internalName="Categor_x00ed_a_x0020_Documento" ma:readOnly="false">
      <xsd:simpleType>
        <xsd:restriction base="dms:Choice">
          <xsd:enumeration value="SPI"/>
          <xsd:enumeration value="Tablero"/>
          <xsd:enumeration value="Informe"/>
        </xsd:restrictio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Tipo de contenido"/>
        <xsd:element ref="dc:title"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543647-F791-46D6-A507-6C8B7239C52E}">
  <ds:schemaRefs>
    <ds:schemaRef ds:uri="a7912b74-821a-4119-aad9-e1c9b233eb5e"/>
    <ds:schemaRef ds:uri="http://www.w3.org/XML/1998/namespace"/>
    <ds:schemaRef ds:uri="http://schemas.microsoft.com/office/2006/documentManagement/types"/>
    <ds:schemaRef ds:uri="http://purl.org/dc/elements/1.1/"/>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594FD3C-A0CC-4F03-9C12-97465E39F998}">
  <ds:schemaRefs>
    <ds:schemaRef ds:uri="http://schemas.microsoft.com/sharepoint/v3/contenttype/forms"/>
  </ds:schemaRefs>
</ds:datastoreItem>
</file>

<file path=customXml/itemProps3.xml><?xml version="1.0" encoding="utf-8"?>
<ds:datastoreItem xmlns:ds="http://schemas.openxmlformats.org/officeDocument/2006/customXml" ds:itemID="{35B93B53-F28D-4C40-901E-2B5B4557C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912b74-821a-4119-aad9-e1c9b233e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INSTRUCTIVO</vt:lpstr>
      <vt:lpstr>VARIABLES</vt:lpstr>
      <vt:lpstr>IIICUATRI2024</vt:lpstr>
      <vt:lpstr>INDICADORES ESTRATÉGICOS</vt:lpstr>
      <vt:lpstr>PROYECTO DOTA</vt:lpstr>
      <vt:lpstr>PROYECTO INFO</vt:lpstr>
      <vt:lpstr>PROYECTO CONSOLIDACIÓN</vt:lpstr>
      <vt:lpstr>PROYECTO FORTALECIMIENTO</vt:lpstr>
      <vt:lpstr>IIICUATRI2024!Área_de_impresión</vt:lpstr>
      <vt:lpstr>FRECUENCIA</vt:lpstr>
      <vt:lpstr>IIICUATRI2024!Print_Area</vt:lpstr>
      <vt:lpstr>INSTRUCTIVO!Print_Area</vt:lpstr>
      <vt:lpstr>IIICUATRI2024!Print_Titles</vt:lpstr>
      <vt:lpstr>PROCESOSUPRA2014</vt:lpstr>
      <vt:lpstr>TIPOINDICADOR</vt:lpstr>
      <vt:lpstr>IIICUATRI2024!Títulos_a_imprimir</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Tablero de control indicadores I Cuatrimestre 2023</dc:title>
  <dc:creator>PC38</dc:creator>
  <cp:lastModifiedBy>Fabio Andrés Alarcón Muñoz</cp:lastModifiedBy>
  <cp:revision/>
  <cp:lastPrinted>2023-11-16T16:49:06Z</cp:lastPrinted>
  <dcterms:created xsi:type="dcterms:W3CDTF">2013-06-11T19:49:19Z</dcterms:created>
  <dcterms:modified xsi:type="dcterms:W3CDTF">2025-12-04T21:14:25Z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0x010100D273E7A770BA7D4CA09DE0D58ACD549A</vt:lpwstr>
  </property>
</Properties>
</file>